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dwardbeaver/Documents/Teach Temple/Control Course/5121-2016F OnLine/Assignments 5121-2016F/"/>
    </mc:Choice>
  </mc:AlternateContent>
  <bookViews>
    <workbookView xWindow="0" yWindow="460" windowWidth="25600" windowHeight="14760" tabRatio="788"/>
  </bookViews>
  <sheets>
    <sheet name="Other Questions" sheetId="11" r:id="rId1"/>
    <sheet name="Beginning Balances" sheetId="1" r:id="rId2"/>
    <sheet name="Journal Entries" sheetId="2" r:id="rId3"/>
    <sheet name="T Accounts" sheetId="4" r:id="rId4"/>
    <sheet name="Trial Balance" sheetId="6" r:id="rId5"/>
    <sheet name="Chart of Accts" sheetId="8" r:id="rId6"/>
    <sheet name="Sheet1" sheetId="9" r:id="rId7"/>
  </sheets>
  <definedNames>
    <definedName name="_xlnm._FilterDatabase" localSheetId="1" hidden="1">'Beginning Balances'!$B$2:$E$97</definedName>
    <definedName name="_xlnm._FilterDatabase" localSheetId="2" hidden="1">'Journal Entries'!$A$3:$H$86</definedName>
    <definedName name="OLE_LINK1" localSheetId="5">'Chart of Accts'!#REF!</definedName>
  </definedNames>
  <calcPr calcId="150001" concurrentCalc="0"/>
  <customWorkbookViews>
    <customWorkbookView name="Nancy Jones - Personal View" guid="{CF47C955-FD15-41EA-B720-35F935A5C79E}" mergeInterval="0" personalView="1" maximized="1" xWindow="1" yWindow="1" windowWidth="1020" windowHeight="550" activeSheetId="3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86" i="2" l="1"/>
  <c r="L17" i="11"/>
  <c r="L15" i="11"/>
  <c r="L19" i="11"/>
  <c r="L16" i="11"/>
  <c r="L14" i="11"/>
  <c r="F8" i="11"/>
  <c r="G8" i="11"/>
  <c r="F9" i="11"/>
  <c r="G9" i="11"/>
  <c r="F10" i="11"/>
  <c r="G10" i="11"/>
  <c r="G14" i="11"/>
  <c r="F14" i="11"/>
  <c r="E14" i="11"/>
  <c r="Q2" i="2"/>
  <c r="Q82" i="2"/>
  <c r="Q81" i="2"/>
  <c r="Q78" i="2"/>
  <c r="Q77" i="2"/>
  <c r="Q74" i="2"/>
  <c r="Q73" i="2"/>
  <c r="Q70" i="2"/>
  <c r="Q69" i="2"/>
  <c r="Q62" i="2"/>
  <c r="Q61" i="2"/>
  <c r="Q60" i="2"/>
  <c r="Q59" i="2"/>
  <c r="Q58" i="2"/>
  <c r="Q55" i="2"/>
  <c r="Q54" i="2"/>
  <c r="Q53" i="2"/>
  <c r="Q44" i="2"/>
  <c r="Q43" i="2"/>
  <c r="Q40" i="2"/>
  <c r="Q39" i="2"/>
  <c r="Q36" i="2"/>
  <c r="Q35" i="2"/>
  <c r="Q32" i="2"/>
  <c r="Q31" i="2"/>
  <c r="Q30" i="2"/>
  <c r="Q29" i="2"/>
  <c r="Q26" i="2"/>
  <c r="Q25" i="2"/>
  <c r="Q22" i="2"/>
  <c r="Q21" i="2"/>
  <c r="Q18" i="2"/>
  <c r="Q17" i="2"/>
  <c r="Q16" i="2"/>
  <c r="Q13" i="2"/>
  <c r="Q12" i="2"/>
  <c r="Q9" i="2"/>
  <c r="Q8" i="2"/>
  <c r="Q5" i="2"/>
  <c r="Q4" i="2"/>
  <c r="R44" i="2"/>
  <c r="R43" i="2"/>
  <c r="R82" i="2"/>
  <c r="R81" i="2"/>
  <c r="R78" i="2"/>
  <c r="R77" i="2"/>
  <c r="R74" i="2"/>
  <c r="R73" i="2"/>
  <c r="R70" i="2"/>
  <c r="R69" i="2"/>
  <c r="R62" i="2"/>
  <c r="R61" i="2"/>
  <c r="R60" i="2"/>
  <c r="R59" i="2"/>
  <c r="R58" i="2"/>
  <c r="R55" i="2"/>
  <c r="R54" i="2"/>
  <c r="R53" i="2"/>
  <c r="R40" i="2"/>
  <c r="R39" i="2"/>
  <c r="R36" i="2"/>
  <c r="R35" i="2"/>
  <c r="R32" i="2"/>
  <c r="R31" i="2"/>
  <c r="R30" i="2"/>
  <c r="R29" i="2"/>
  <c r="R26" i="2"/>
  <c r="R25" i="2"/>
  <c r="R22" i="2"/>
  <c r="R21" i="2"/>
  <c r="R18" i="2"/>
  <c r="R17" i="2"/>
  <c r="R16" i="2"/>
  <c r="R13" i="2"/>
  <c r="R12" i="2"/>
  <c r="R9" i="2"/>
  <c r="R8" i="2"/>
  <c r="R5" i="2"/>
  <c r="R4" i="2"/>
  <c r="R87" i="2"/>
  <c r="Q87" i="2"/>
  <c r="P87" i="2"/>
  <c r="K2" i="2"/>
  <c r="K4" i="2"/>
  <c r="L4" i="2"/>
  <c r="K5" i="2"/>
  <c r="L5" i="2"/>
  <c r="K6" i="2"/>
  <c r="L6" i="2"/>
  <c r="K8" i="2"/>
  <c r="L8" i="2"/>
  <c r="K9" i="2"/>
  <c r="L9" i="2"/>
  <c r="K10" i="2"/>
  <c r="L10" i="2"/>
  <c r="K12" i="2"/>
  <c r="L12" i="2"/>
  <c r="K13" i="2"/>
  <c r="L13" i="2"/>
  <c r="K14" i="2"/>
  <c r="L14" i="2"/>
  <c r="K16" i="2"/>
  <c r="L16" i="2"/>
  <c r="K17" i="2"/>
  <c r="L17" i="2"/>
  <c r="K18" i="2"/>
  <c r="L18" i="2"/>
  <c r="K21" i="2"/>
  <c r="L21" i="2"/>
  <c r="K22" i="2"/>
  <c r="L22" i="2"/>
  <c r="K23" i="2"/>
  <c r="L23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K33" i="2"/>
  <c r="L33" i="2"/>
  <c r="K35" i="2"/>
  <c r="L35" i="2"/>
  <c r="K36" i="2"/>
  <c r="L36" i="2"/>
  <c r="K37" i="2"/>
  <c r="L37" i="2"/>
  <c r="K39" i="2"/>
  <c r="L39" i="2"/>
  <c r="K40" i="2"/>
  <c r="L40" i="2"/>
  <c r="K41" i="2"/>
  <c r="L41" i="2"/>
  <c r="K43" i="2"/>
  <c r="L43" i="2"/>
  <c r="K44" i="2"/>
  <c r="L44" i="2"/>
  <c r="K45" i="2"/>
  <c r="L45" i="2"/>
  <c r="K47" i="2"/>
  <c r="L47" i="2"/>
  <c r="K48" i="2"/>
  <c r="L48" i="2"/>
  <c r="K49" i="2"/>
  <c r="L49" i="2"/>
  <c r="K50" i="2"/>
  <c r="L50" i="2"/>
  <c r="K51" i="2"/>
  <c r="L51" i="2"/>
  <c r="K53" i="2"/>
  <c r="L53" i="2"/>
  <c r="K54" i="2"/>
  <c r="L54" i="2"/>
  <c r="K55" i="2"/>
  <c r="L55" i="2"/>
  <c r="K56" i="2"/>
  <c r="L56" i="2"/>
  <c r="K58" i="2"/>
  <c r="L58" i="2"/>
  <c r="K59" i="2"/>
  <c r="L59" i="2"/>
  <c r="K60" i="2"/>
  <c r="L60" i="2"/>
  <c r="K61" i="2"/>
  <c r="L61" i="2"/>
  <c r="K62" i="2"/>
  <c r="L62" i="2"/>
  <c r="K63" i="2"/>
  <c r="L63" i="2"/>
  <c r="K69" i="2"/>
  <c r="L69" i="2"/>
  <c r="K70" i="2"/>
  <c r="L70" i="2"/>
  <c r="K71" i="2"/>
  <c r="L71" i="2"/>
  <c r="K73" i="2"/>
  <c r="L73" i="2"/>
  <c r="K74" i="2"/>
  <c r="L74" i="2"/>
  <c r="K75" i="2"/>
  <c r="L75" i="2"/>
  <c r="K77" i="2"/>
  <c r="L77" i="2"/>
  <c r="K78" i="2"/>
  <c r="L78" i="2"/>
  <c r="K79" i="2"/>
  <c r="L79" i="2"/>
  <c r="K81" i="2"/>
  <c r="L81" i="2"/>
  <c r="K82" i="2"/>
  <c r="L82" i="2"/>
  <c r="K83" i="2"/>
  <c r="L83" i="2"/>
  <c r="L87" i="2"/>
  <c r="K87" i="2"/>
  <c r="J87" i="2"/>
  <c r="H3" i="1"/>
  <c r="I3" i="1"/>
  <c r="H6" i="1"/>
  <c r="I6" i="1"/>
  <c r="H7" i="1"/>
  <c r="I7" i="1"/>
  <c r="H15" i="1"/>
  <c r="I15" i="1"/>
  <c r="H16" i="1"/>
  <c r="I16" i="1"/>
  <c r="H17" i="1"/>
  <c r="I17" i="1"/>
  <c r="H18" i="1"/>
  <c r="I18" i="1"/>
  <c r="H20" i="1"/>
  <c r="I20" i="1"/>
  <c r="H22" i="1"/>
  <c r="I22" i="1"/>
  <c r="H28" i="1"/>
  <c r="I28" i="1"/>
  <c r="H29" i="1"/>
  <c r="I29" i="1"/>
  <c r="H30" i="1"/>
  <c r="I30" i="1"/>
  <c r="H43" i="1"/>
  <c r="I43" i="1"/>
  <c r="H48" i="1"/>
  <c r="I48" i="1"/>
  <c r="H49" i="1"/>
  <c r="I49" i="1"/>
  <c r="H51" i="1"/>
  <c r="I51" i="1"/>
  <c r="H54" i="1"/>
  <c r="I54" i="1"/>
  <c r="H56" i="1"/>
  <c r="I56" i="1"/>
  <c r="I97" i="1"/>
  <c r="H97" i="1"/>
  <c r="C100" i="4"/>
  <c r="C101" i="4"/>
  <c r="C102" i="4"/>
  <c r="C104" i="4"/>
  <c r="F43" i="6"/>
  <c r="C43" i="6"/>
  <c r="D43" i="6"/>
  <c r="B104" i="4"/>
  <c r="E43" i="6"/>
  <c r="G43" i="6"/>
  <c r="H43" i="6"/>
  <c r="M43" i="6"/>
  <c r="O43" i="6"/>
  <c r="F99" i="4"/>
  <c r="F104" i="4"/>
  <c r="E44" i="6"/>
  <c r="C44" i="6"/>
  <c r="D44" i="6"/>
  <c r="G104" i="4"/>
  <c r="F44" i="6"/>
  <c r="G44" i="6"/>
  <c r="H44" i="6"/>
  <c r="L44" i="6"/>
  <c r="P44" i="6"/>
  <c r="J107" i="4"/>
  <c r="J45" i="6"/>
  <c r="C45" i="6"/>
  <c r="D45" i="6"/>
  <c r="J104" i="4"/>
  <c r="E45" i="6"/>
  <c r="K104" i="4"/>
  <c r="F45" i="6"/>
  <c r="G45" i="6"/>
  <c r="H45" i="6"/>
  <c r="K45" i="6"/>
  <c r="L45" i="6"/>
  <c r="P45" i="6"/>
  <c r="N107" i="4"/>
  <c r="J46" i="6"/>
  <c r="C46" i="6"/>
  <c r="D46" i="6"/>
  <c r="N104" i="4"/>
  <c r="E46" i="6"/>
  <c r="O104" i="4"/>
  <c r="F46" i="6"/>
  <c r="G46" i="6"/>
  <c r="H46" i="6"/>
  <c r="K46" i="6"/>
  <c r="L46" i="6"/>
  <c r="P46" i="6"/>
  <c r="J120" i="4"/>
  <c r="J49" i="6"/>
  <c r="C49" i="6"/>
  <c r="D49" i="6"/>
  <c r="J117" i="4"/>
  <c r="E49" i="6"/>
  <c r="K117" i="4"/>
  <c r="F49" i="6"/>
  <c r="G49" i="6"/>
  <c r="H49" i="6"/>
  <c r="K49" i="6"/>
  <c r="L49" i="6"/>
  <c r="P49" i="6"/>
  <c r="B136" i="4"/>
  <c r="J51" i="6"/>
  <c r="C51" i="6"/>
  <c r="D51" i="6"/>
  <c r="B133" i="4"/>
  <c r="E51" i="6"/>
  <c r="C133" i="4"/>
  <c r="F51" i="6"/>
  <c r="G51" i="6"/>
  <c r="H51" i="6"/>
  <c r="K51" i="6"/>
  <c r="L51" i="6"/>
  <c r="P51" i="6"/>
  <c r="F126" i="4"/>
  <c r="F133" i="4"/>
  <c r="E52" i="6"/>
  <c r="C52" i="6"/>
  <c r="D52" i="6"/>
  <c r="G133" i="4"/>
  <c r="F52" i="6"/>
  <c r="G52" i="6"/>
  <c r="H52" i="6"/>
  <c r="L52" i="6"/>
  <c r="P52" i="6"/>
  <c r="N127" i="4"/>
  <c r="N128" i="4"/>
  <c r="N129" i="4"/>
  <c r="N133" i="4"/>
  <c r="E53" i="6"/>
  <c r="C53" i="6"/>
  <c r="D53" i="6"/>
  <c r="O133" i="4"/>
  <c r="F53" i="6"/>
  <c r="G53" i="6"/>
  <c r="H53" i="6"/>
  <c r="J53" i="6"/>
  <c r="K53" i="6"/>
  <c r="L53" i="6"/>
  <c r="P53" i="6"/>
  <c r="C47" i="6"/>
  <c r="D47" i="6"/>
  <c r="B117" i="4"/>
  <c r="E47" i="6"/>
  <c r="C117" i="4"/>
  <c r="F47" i="6"/>
  <c r="G47" i="6"/>
  <c r="H47" i="6"/>
  <c r="J47" i="6"/>
  <c r="K47" i="6"/>
  <c r="L47" i="6"/>
  <c r="P47" i="6"/>
  <c r="C48" i="6"/>
  <c r="D48" i="6"/>
  <c r="F117" i="4"/>
  <c r="E48" i="6"/>
  <c r="G117" i="4"/>
  <c r="F48" i="6"/>
  <c r="G48" i="6"/>
  <c r="H48" i="6"/>
  <c r="J48" i="6"/>
  <c r="K48" i="6"/>
  <c r="L48" i="6"/>
  <c r="P48" i="6"/>
  <c r="C50" i="6"/>
  <c r="D50" i="6"/>
  <c r="N117" i="4"/>
  <c r="E50" i="6"/>
  <c r="O117" i="4"/>
  <c r="F50" i="6"/>
  <c r="G50" i="6"/>
  <c r="H50" i="6"/>
  <c r="J50" i="6"/>
  <c r="K50" i="6"/>
  <c r="L50" i="6"/>
  <c r="P50" i="6"/>
  <c r="P42" i="6"/>
  <c r="C10" i="4"/>
  <c r="C11" i="4"/>
  <c r="C13" i="4"/>
  <c r="G66" i="2"/>
  <c r="G86" i="2"/>
  <c r="H66" i="2"/>
  <c r="H86" i="2"/>
  <c r="A8" i="1"/>
  <c r="A9" i="6"/>
  <c r="B8" i="1"/>
  <c r="B9" i="6"/>
  <c r="C9" i="6"/>
  <c r="D9" i="6"/>
  <c r="K89" i="4"/>
  <c r="F42" i="6"/>
  <c r="J89" i="4"/>
  <c r="E42" i="6"/>
  <c r="C89" i="4"/>
  <c r="F40" i="6"/>
  <c r="B89" i="4"/>
  <c r="E40" i="6"/>
  <c r="O75" i="4"/>
  <c r="F37" i="6"/>
  <c r="N75" i="4"/>
  <c r="E37" i="6"/>
  <c r="K35" i="6"/>
  <c r="J35" i="6"/>
  <c r="K75" i="4"/>
  <c r="F35" i="6"/>
  <c r="J75" i="4"/>
  <c r="E35" i="6"/>
  <c r="G78" i="4"/>
  <c r="K34" i="6"/>
  <c r="J34" i="6"/>
  <c r="G75" i="4"/>
  <c r="F34" i="6"/>
  <c r="F69" i="4"/>
  <c r="F75" i="4"/>
  <c r="E34" i="6"/>
  <c r="C70" i="4"/>
  <c r="C72" i="4"/>
  <c r="C75" i="4"/>
  <c r="F29" i="6"/>
  <c r="B71" i="4"/>
  <c r="B75" i="4"/>
  <c r="E29" i="6"/>
  <c r="K62" i="4"/>
  <c r="K25" i="6"/>
  <c r="J25" i="6"/>
  <c r="K59" i="4"/>
  <c r="F25" i="6"/>
  <c r="J59" i="4"/>
  <c r="E25" i="6"/>
  <c r="G59" i="4"/>
  <c r="F24" i="6"/>
  <c r="F57" i="4"/>
  <c r="F59" i="4"/>
  <c r="E24" i="6"/>
  <c r="C59" i="4"/>
  <c r="F23" i="6"/>
  <c r="B59" i="4"/>
  <c r="E23" i="6"/>
  <c r="O45" i="4"/>
  <c r="O47" i="4"/>
  <c r="F19" i="6"/>
  <c r="N44" i="4"/>
  <c r="N47" i="4"/>
  <c r="E19" i="6"/>
  <c r="K18" i="6"/>
  <c r="J18" i="6"/>
  <c r="K47" i="4"/>
  <c r="F18" i="6"/>
  <c r="J47" i="4"/>
  <c r="E18" i="6"/>
  <c r="G44" i="4"/>
  <c r="G47" i="4"/>
  <c r="F17" i="6"/>
  <c r="F45" i="4"/>
  <c r="F47" i="4"/>
  <c r="E17" i="6"/>
  <c r="K15" i="6"/>
  <c r="J15" i="6"/>
  <c r="C47" i="4"/>
  <c r="F15" i="6"/>
  <c r="B47" i="4"/>
  <c r="E15" i="6"/>
  <c r="O34" i="4"/>
  <c r="F14" i="6"/>
  <c r="N34" i="4"/>
  <c r="E14" i="6"/>
  <c r="K13" i="6"/>
  <c r="J13" i="6"/>
  <c r="K32" i="4"/>
  <c r="K34" i="4"/>
  <c r="F13" i="6"/>
  <c r="J34" i="4"/>
  <c r="E13" i="6"/>
  <c r="G28" i="4"/>
  <c r="G29" i="4"/>
  <c r="G30" i="4"/>
  <c r="G34" i="4"/>
  <c r="F12" i="6"/>
  <c r="C34" i="4"/>
  <c r="F11" i="6"/>
  <c r="F34" i="4"/>
  <c r="E12" i="6"/>
  <c r="B30" i="4"/>
  <c r="B34" i="4"/>
  <c r="E11" i="6"/>
  <c r="O21" i="4"/>
  <c r="K10" i="6"/>
  <c r="J10" i="6"/>
  <c r="O18" i="4"/>
  <c r="F10" i="6"/>
  <c r="N6" i="4"/>
  <c r="N18" i="4"/>
  <c r="E10" i="6"/>
  <c r="K21" i="4"/>
  <c r="K8" i="6"/>
  <c r="J8" i="6"/>
  <c r="K18" i="4"/>
  <c r="F8" i="6"/>
  <c r="J6" i="4"/>
  <c r="J18" i="4"/>
  <c r="E8" i="6"/>
  <c r="G7" i="4"/>
  <c r="G9" i="4"/>
  <c r="G18" i="4"/>
  <c r="F7" i="6"/>
  <c r="F8" i="4"/>
  <c r="F12" i="4"/>
  <c r="F18" i="4"/>
  <c r="E7" i="6"/>
  <c r="B94" i="1"/>
  <c r="B53" i="6"/>
  <c r="A94" i="1"/>
  <c r="A53" i="6"/>
  <c r="B88" i="1"/>
  <c r="B52" i="6"/>
  <c r="A88" i="1"/>
  <c r="A52" i="6"/>
  <c r="B87" i="1"/>
  <c r="B51" i="6"/>
  <c r="A87" i="1"/>
  <c r="A51" i="6"/>
  <c r="B84" i="1"/>
  <c r="B50" i="6"/>
  <c r="A84" i="1"/>
  <c r="A50" i="6"/>
  <c r="B81" i="1"/>
  <c r="B49" i="6"/>
  <c r="A81" i="1"/>
  <c r="A49" i="6"/>
  <c r="B73" i="1"/>
  <c r="B48" i="6"/>
  <c r="A73" i="1"/>
  <c r="A48" i="6"/>
  <c r="B72" i="1"/>
  <c r="B47" i="6"/>
  <c r="A72" i="1"/>
  <c r="A47" i="6"/>
  <c r="B69" i="1"/>
  <c r="B46" i="6"/>
  <c r="A69" i="1"/>
  <c r="A46" i="6"/>
  <c r="B64" i="1"/>
  <c r="B45" i="6"/>
  <c r="A64" i="1"/>
  <c r="A45" i="6"/>
  <c r="B58" i="1"/>
  <c r="B44" i="6"/>
  <c r="A58" i="1"/>
  <c r="A44" i="6"/>
  <c r="B57" i="1"/>
  <c r="B43" i="6"/>
  <c r="A57" i="1"/>
  <c r="A43" i="6"/>
  <c r="D42" i="6"/>
  <c r="C42" i="6"/>
  <c r="B56" i="1"/>
  <c r="B42" i="6"/>
  <c r="A42" i="6"/>
  <c r="D41" i="6"/>
  <c r="C41" i="6"/>
  <c r="B55" i="1"/>
  <c r="B41" i="6"/>
  <c r="A55" i="1"/>
  <c r="A41" i="6"/>
  <c r="D40" i="6"/>
  <c r="C40" i="6"/>
  <c r="B54" i="1"/>
  <c r="B40" i="6"/>
  <c r="A54" i="1"/>
  <c r="A40" i="6"/>
  <c r="D39" i="6"/>
  <c r="C39" i="6"/>
  <c r="B53" i="1"/>
  <c r="B39" i="6"/>
  <c r="A53" i="1"/>
  <c r="A39" i="6"/>
  <c r="D38" i="6"/>
  <c r="C38" i="6"/>
  <c r="B52" i="1"/>
  <c r="B38" i="6"/>
  <c r="A52" i="1"/>
  <c r="A38" i="6"/>
  <c r="D37" i="6"/>
  <c r="C37" i="6"/>
  <c r="B51" i="1"/>
  <c r="B37" i="6"/>
  <c r="A51" i="1"/>
  <c r="A37" i="6"/>
  <c r="D36" i="6"/>
  <c r="C36" i="6"/>
  <c r="B50" i="1"/>
  <c r="B36" i="6"/>
  <c r="A50" i="1"/>
  <c r="A36" i="6"/>
  <c r="D35" i="6"/>
  <c r="C35" i="6"/>
  <c r="B49" i="1"/>
  <c r="B35" i="6"/>
  <c r="A49" i="1"/>
  <c r="A35" i="6"/>
  <c r="D34" i="6"/>
  <c r="C34" i="6"/>
  <c r="B48" i="1"/>
  <c r="B34" i="6"/>
  <c r="A48" i="1"/>
  <c r="A34" i="6"/>
  <c r="D33" i="6"/>
  <c r="C33" i="6"/>
  <c r="B47" i="1"/>
  <c r="B33" i="6"/>
  <c r="A47" i="1"/>
  <c r="A33" i="6"/>
  <c r="D32" i="6"/>
  <c r="C32" i="6"/>
  <c r="B46" i="1"/>
  <c r="B32" i="6"/>
  <c r="A46" i="1"/>
  <c r="A32" i="6"/>
  <c r="D31" i="6"/>
  <c r="C31" i="6"/>
  <c r="B45" i="1"/>
  <c r="B31" i="6"/>
  <c r="A45" i="1"/>
  <c r="A31" i="6"/>
  <c r="D30" i="6"/>
  <c r="C30" i="6"/>
  <c r="B44" i="1"/>
  <c r="B30" i="6"/>
  <c r="A44" i="1"/>
  <c r="A30" i="6"/>
  <c r="D43" i="1"/>
  <c r="D29" i="6"/>
  <c r="C29" i="6"/>
  <c r="B43" i="1"/>
  <c r="B29" i="6"/>
  <c r="A43" i="1"/>
  <c r="A29" i="6"/>
  <c r="D28" i="6"/>
  <c r="C28" i="6"/>
  <c r="B42" i="1"/>
  <c r="B28" i="6"/>
  <c r="A42" i="1"/>
  <c r="A28" i="6"/>
  <c r="D27" i="6"/>
  <c r="C27" i="6"/>
  <c r="B32" i="1"/>
  <c r="B27" i="6"/>
  <c r="A32" i="1"/>
  <c r="A27" i="6"/>
  <c r="D26" i="6"/>
  <c r="C26" i="6"/>
  <c r="B31" i="1"/>
  <c r="B26" i="6"/>
  <c r="A31" i="1"/>
  <c r="A26" i="6"/>
  <c r="D30" i="1"/>
  <c r="D25" i="6"/>
  <c r="C25" i="6"/>
  <c r="B30" i="1"/>
  <c r="B25" i="6"/>
  <c r="A30" i="1"/>
  <c r="A25" i="6"/>
  <c r="D24" i="6"/>
  <c r="C24" i="6"/>
  <c r="B29" i="1"/>
  <c r="B24" i="6"/>
  <c r="A29" i="1"/>
  <c r="A24" i="6"/>
  <c r="D23" i="6"/>
  <c r="C23" i="6"/>
  <c r="B28" i="1"/>
  <c r="B23" i="6"/>
  <c r="A28" i="1"/>
  <c r="A23" i="6"/>
  <c r="D22" i="6"/>
  <c r="C22" i="6"/>
  <c r="B27" i="1"/>
  <c r="B22" i="6"/>
  <c r="A27" i="1"/>
  <c r="A22" i="6"/>
  <c r="D21" i="6"/>
  <c r="C21" i="6"/>
  <c r="B26" i="1"/>
  <c r="B21" i="6"/>
  <c r="A26" i="1"/>
  <c r="A21" i="6"/>
  <c r="D20" i="6"/>
  <c r="C20" i="6"/>
  <c r="B25" i="1"/>
  <c r="B20" i="6"/>
  <c r="A25" i="1"/>
  <c r="A20" i="6"/>
  <c r="D19" i="6"/>
  <c r="C19" i="6"/>
  <c r="B24" i="1"/>
  <c r="B19" i="6"/>
  <c r="A24" i="1"/>
  <c r="A19" i="6"/>
  <c r="D18" i="6"/>
  <c r="C18" i="6"/>
  <c r="B23" i="1"/>
  <c r="B18" i="6"/>
  <c r="A23" i="1"/>
  <c r="A18" i="6"/>
  <c r="D17" i="6"/>
  <c r="C17" i="6"/>
  <c r="B22" i="1"/>
  <c r="B17" i="6"/>
  <c r="A22" i="1"/>
  <c r="A17" i="6"/>
  <c r="D16" i="6"/>
  <c r="C16" i="6"/>
  <c r="B21" i="1"/>
  <c r="B16" i="6"/>
  <c r="A21" i="1"/>
  <c r="A16" i="6"/>
  <c r="D15" i="6"/>
  <c r="C20" i="1"/>
  <c r="C15" i="6"/>
  <c r="B20" i="1"/>
  <c r="B15" i="6"/>
  <c r="A20" i="1"/>
  <c r="A15" i="6"/>
  <c r="D14" i="6"/>
  <c r="C14" i="6"/>
  <c r="B19" i="1"/>
  <c r="B14" i="6"/>
  <c r="A19" i="1"/>
  <c r="A14" i="6"/>
  <c r="D13" i="6"/>
  <c r="C18" i="1"/>
  <c r="C13" i="6"/>
  <c r="B18" i="1"/>
  <c r="B13" i="6"/>
  <c r="A18" i="1"/>
  <c r="A13" i="6"/>
  <c r="D12" i="6"/>
  <c r="C17" i="1"/>
  <c r="C12" i="6"/>
  <c r="B17" i="1"/>
  <c r="B12" i="6"/>
  <c r="A17" i="1"/>
  <c r="A12" i="6"/>
  <c r="D11" i="6"/>
  <c r="C11" i="6"/>
  <c r="B16" i="1"/>
  <c r="B11" i="6"/>
  <c r="A16" i="1"/>
  <c r="A11" i="6"/>
  <c r="D10" i="6"/>
  <c r="C10" i="6"/>
  <c r="B15" i="1"/>
  <c r="B10" i="6"/>
  <c r="A15" i="1"/>
  <c r="A10" i="6"/>
  <c r="D7" i="1"/>
  <c r="D8" i="6"/>
  <c r="C8" i="6"/>
  <c r="B7" i="1"/>
  <c r="B8" i="6"/>
  <c r="A7" i="1"/>
  <c r="A8" i="6"/>
  <c r="D7" i="6"/>
  <c r="C6" i="1"/>
  <c r="C7" i="6"/>
  <c r="B6" i="1"/>
  <c r="B7" i="6"/>
  <c r="A6" i="1"/>
  <c r="A7" i="6"/>
  <c r="B3" i="1"/>
  <c r="B6" i="6"/>
  <c r="A3" i="1"/>
  <c r="A6" i="6"/>
  <c r="O112" i="4"/>
  <c r="N112" i="4"/>
  <c r="K112" i="4"/>
  <c r="J112" i="4"/>
  <c r="G112" i="4"/>
  <c r="F112" i="4"/>
  <c r="C112" i="4"/>
  <c r="B112" i="4"/>
  <c r="O97" i="4"/>
  <c r="N97" i="4"/>
  <c r="K97" i="4"/>
  <c r="J97" i="4"/>
  <c r="K4" i="4"/>
  <c r="G4" i="4"/>
  <c r="J4" i="4"/>
  <c r="F4" i="4"/>
  <c r="B93" i="1"/>
  <c r="A93" i="1"/>
  <c r="B92" i="1"/>
  <c r="B91" i="1"/>
  <c r="B90" i="1"/>
  <c r="B89" i="1"/>
  <c r="B86" i="1"/>
  <c r="B85" i="1"/>
  <c r="B83" i="1"/>
  <c r="B82" i="1"/>
  <c r="B80" i="1"/>
  <c r="B79" i="1"/>
  <c r="B78" i="1"/>
  <c r="B77" i="1"/>
  <c r="B76" i="1"/>
  <c r="B75" i="1"/>
  <c r="B74" i="1"/>
  <c r="B71" i="1"/>
  <c r="B70" i="1"/>
  <c r="B68" i="1"/>
  <c r="B67" i="1"/>
  <c r="B66" i="1"/>
  <c r="B65" i="1"/>
  <c r="B63" i="1"/>
  <c r="B62" i="1"/>
  <c r="B61" i="1"/>
  <c r="B60" i="1"/>
  <c r="B59" i="1"/>
  <c r="B41" i="1"/>
  <c r="B40" i="1"/>
  <c r="B39" i="1"/>
  <c r="B38" i="1"/>
  <c r="B37" i="1"/>
  <c r="B36" i="1"/>
  <c r="B35" i="1"/>
  <c r="B34" i="1"/>
  <c r="B33" i="1"/>
  <c r="B14" i="1"/>
  <c r="B13" i="1"/>
  <c r="B12" i="1"/>
  <c r="B11" i="1"/>
  <c r="B10" i="1"/>
  <c r="B9" i="1"/>
  <c r="A92" i="1"/>
  <c r="A91" i="1"/>
  <c r="A90" i="1"/>
  <c r="A89" i="1"/>
  <c r="A86" i="1"/>
  <c r="A85" i="1"/>
  <c r="A83" i="1"/>
  <c r="A82" i="1"/>
  <c r="A80" i="1"/>
  <c r="A79" i="1"/>
  <c r="A78" i="1"/>
  <c r="A77" i="1"/>
  <c r="A76" i="1"/>
  <c r="A75" i="1"/>
  <c r="A74" i="1"/>
  <c r="A71" i="1"/>
  <c r="A70" i="1"/>
  <c r="A68" i="1"/>
  <c r="A67" i="1"/>
  <c r="A66" i="1"/>
  <c r="A65" i="1"/>
  <c r="A63" i="1"/>
  <c r="A62" i="1"/>
  <c r="A61" i="1"/>
  <c r="A60" i="1"/>
  <c r="A59" i="1"/>
  <c r="A41" i="1"/>
  <c r="A40" i="1"/>
  <c r="A39" i="1"/>
  <c r="A38" i="1"/>
  <c r="A37" i="1"/>
  <c r="A36" i="1"/>
  <c r="A35" i="1"/>
  <c r="A34" i="1"/>
  <c r="A33" i="1"/>
  <c r="A14" i="1"/>
  <c r="A13" i="1"/>
  <c r="A12" i="1"/>
  <c r="A11" i="1"/>
  <c r="A10" i="1"/>
  <c r="A9" i="1"/>
  <c r="G124" i="4"/>
  <c r="F124" i="4"/>
  <c r="C124" i="4"/>
  <c r="B124" i="4"/>
  <c r="C67" i="4"/>
  <c r="B67" i="4"/>
  <c r="O55" i="4"/>
  <c r="N55" i="4"/>
  <c r="N27" i="4"/>
  <c r="O26" i="4"/>
  <c r="N26" i="4"/>
  <c r="K26" i="4"/>
  <c r="J26" i="4"/>
  <c r="G26" i="4"/>
  <c r="F26" i="4"/>
  <c r="B27" i="4"/>
  <c r="C26" i="4"/>
  <c r="B26" i="4"/>
  <c r="N5" i="4"/>
  <c r="O4" i="4"/>
  <c r="N4" i="4"/>
  <c r="G9" i="6"/>
  <c r="H9" i="6"/>
  <c r="L9" i="6"/>
  <c r="C118" i="4"/>
  <c r="G118" i="4"/>
  <c r="K118" i="4"/>
  <c r="O118" i="4"/>
  <c r="B118" i="4"/>
  <c r="F118" i="4"/>
  <c r="J118" i="4"/>
  <c r="N118" i="4"/>
  <c r="D6" i="6"/>
  <c r="E81" i="2"/>
  <c r="E77" i="2"/>
  <c r="E73" i="2"/>
  <c r="E69" i="2"/>
  <c r="E17" i="2"/>
  <c r="B9" i="4"/>
  <c r="F18" i="2"/>
  <c r="E16" i="2"/>
  <c r="C15" i="4"/>
  <c r="B14" i="4"/>
  <c r="C3" i="1"/>
  <c r="C6" i="6"/>
  <c r="K84" i="4"/>
  <c r="G84" i="4"/>
  <c r="C84" i="4"/>
  <c r="O68" i="4"/>
  <c r="K68" i="4"/>
  <c r="G68" i="4"/>
  <c r="F56" i="4"/>
  <c r="B56" i="4"/>
  <c r="N43" i="4"/>
  <c r="J43" i="4"/>
  <c r="F43" i="4"/>
  <c r="K5" i="4"/>
  <c r="O124" i="4"/>
  <c r="N124" i="4"/>
  <c r="K124" i="4"/>
  <c r="J124" i="4"/>
  <c r="G97" i="4"/>
  <c r="F97" i="4"/>
  <c r="C97" i="4"/>
  <c r="B97" i="4"/>
  <c r="K83" i="4"/>
  <c r="J83" i="4"/>
  <c r="G83" i="4"/>
  <c r="F83" i="4"/>
  <c r="C83" i="4"/>
  <c r="B83" i="4"/>
  <c r="O67" i="4"/>
  <c r="N67" i="4"/>
  <c r="K67" i="4"/>
  <c r="J67" i="4"/>
  <c r="G67" i="4"/>
  <c r="F67" i="4"/>
  <c r="K55" i="4"/>
  <c r="J55" i="4"/>
  <c r="G55" i="4"/>
  <c r="F55" i="4"/>
  <c r="C55" i="4"/>
  <c r="B55" i="4"/>
  <c r="O42" i="4"/>
  <c r="N42" i="4"/>
  <c r="K42" i="4"/>
  <c r="J42" i="4"/>
  <c r="G42" i="4"/>
  <c r="F42" i="4"/>
  <c r="C42" i="4"/>
  <c r="B42" i="4"/>
  <c r="B4" i="4"/>
  <c r="C4" i="4"/>
  <c r="F61" i="2"/>
  <c r="K56" i="4"/>
  <c r="F62" i="2"/>
  <c r="F60" i="2"/>
  <c r="F55" i="2"/>
  <c r="F54" i="2"/>
  <c r="F50" i="2"/>
  <c r="F49" i="2"/>
  <c r="F44" i="2"/>
  <c r="F40" i="2"/>
  <c r="F36" i="2"/>
  <c r="F32" i="2"/>
  <c r="F31" i="2"/>
  <c r="F26" i="2"/>
  <c r="F22" i="2"/>
  <c r="F13" i="2"/>
  <c r="F9" i="2"/>
  <c r="E59" i="2"/>
  <c r="E58" i="2"/>
  <c r="E53" i="2"/>
  <c r="E48" i="2"/>
  <c r="E47" i="2"/>
  <c r="E43" i="2"/>
  <c r="E39" i="2"/>
  <c r="E35" i="2"/>
  <c r="E30" i="2"/>
  <c r="E29" i="2"/>
  <c r="E25" i="2"/>
  <c r="E21" i="2"/>
  <c r="E12" i="2"/>
  <c r="E8" i="2"/>
  <c r="F5" i="2"/>
  <c r="E4" i="2"/>
  <c r="B5" i="1"/>
  <c r="A5" i="1"/>
  <c r="B4" i="1"/>
  <c r="A4" i="1"/>
  <c r="M9" i="6"/>
  <c r="J55" i="6"/>
  <c r="C55" i="6"/>
  <c r="D55" i="6"/>
  <c r="J27" i="4"/>
  <c r="F27" i="4"/>
  <c r="B5" i="4"/>
  <c r="B43" i="4"/>
  <c r="C68" i="4"/>
  <c r="F5" i="4"/>
  <c r="D97" i="1"/>
  <c r="C97" i="1"/>
  <c r="Q9" i="6"/>
  <c r="R9" i="6"/>
  <c r="M53" i="6"/>
  <c r="M52" i="6"/>
  <c r="R52" i="6"/>
  <c r="Q52" i="6"/>
  <c r="R53" i="6"/>
  <c r="Q53" i="6"/>
  <c r="G24" i="6"/>
  <c r="H24" i="6"/>
  <c r="L24" i="6"/>
  <c r="M24" i="6"/>
  <c r="M45" i="6"/>
  <c r="F82" i="2"/>
  <c r="F78" i="2"/>
  <c r="F74" i="2"/>
  <c r="F70" i="2"/>
  <c r="K55" i="6"/>
  <c r="F89" i="4"/>
  <c r="O59" i="4"/>
  <c r="N59" i="4"/>
  <c r="G89" i="4"/>
  <c r="C6" i="4"/>
  <c r="N89" i="4"/>
  <c r="O89" i="4"/>
  <c r="J122" i="4"/>
  <c r="N122" i="4"/>
  <c r="J133" i="4"/>
  <c r="K133" i="4"/>
  <c r="B12" i="2"/>
  <c r="A39" i="2"/>
  <c r="N134" i="4"/>
  <c r="O134" i="4"/>
  <c r="J134" i="4"/>
  <c r="K134" i="4"/>
  <c r="J138" i="4"/>
  <c r="R24" i="6"/>
  <c r="G20" i="6"/>
  <c r="G19" i="6"/>
  <c r="H42" i="6"/>
  <c r="N138" i="4"/>
  <c r="G37" i="6"/>
  <c r="Q24" i="6"/>
  <c r="G30" i="6"/>
  <c r="H30" i="6"/>
  <c r="G34" i="6"/>
  <c r="H34" i="6"/>
  <c r="G33" i="6"/>
  <c r="H33" i="6"/>
  <c r="G29" i="6"/>
  <c r="H29" i="6"/>
  <c r="G28" i="6"/>
  <c r="H28" i="6"/>
  <c r="R45" i="6"/>
  <c r="H21" i="6"/>
  <c r="T59" i="4"/>
  <c r="J90" i="4"/>
  <c r="J35" i="4"/>
  <c r="S59" i="4"/>
  <c r="S118" i="4"/>
  <c r="N105" i="4"/>
  <c r="O105" i="4"/>
  <c r="J60" i="4"/>
  <c r="B60" i="4"/>
  <c r="O48" i="4"/>
  <c r="J105" i="4"/>
  <c r="K105" i="4"/>
  <c r="T89" i="4"/>
  <c r="G60" i="4"/>
  <c r="F60" i="4"/>
  <c r="N48" i="4"/>
  <c r="K35" i="4"/>
  <c r="N60" i="4"/>
  <c r="K90" i="4"/>
  <c r="K94" i="4"/>
  <c r="O90" i="4"/>
  <c r="O94" i="4"/>
  <c r="F90" i="4"/>
  <c r="N90" i="4"/>
  <c r="G90" i="4"/>
  <c r="G94" i="4"/>
  <c r="O60" i="4"/>
  <c r="F122" i="4"/>
  <c r="C48" i="4"/>
  <c r="K60" i="4"/>
  <c r="K64" i="4"/>
  <c r="C60" i="4"/>
  <c r="C18" i="4"/>
  <c r="F6" i="6"/>
  <c r="B18" i="4"/>
  <c r="E6" i="6"/>
  <c r="S89" i="4"/>
  <c r="B90" i="4"/>
  <c r="F76" i="4"/>
  <c r="G76" i="4"/>
  <c r="G80" i="4"/>
  <c r="G105" i="4"/>
  <c r="F105" i="4"/>
  <c r="C90" i="4"/>
  <c r="C94" i="4"/>
  <c r="M47" i="6"/>
  <c r="H20" i="6"/>
  <c r="L20" i="6"/>
  <c r="F109" i="4"/>
  <c r="G6" i="6"/>
  <c r="K19" i="4"/>
  <c r="F64" i="4"/>
  <c r="J109" i="4"/>
  <c r="G38" i="6"/>
  <c r="C134" i="4"/>
  <c r="B134" i="4"/>
  <c r="B138" i="4"/>
  <c r="G21" i="6"/>
  <c r="M51" i="6"/>
  <c r="N64" i="4"/>
  <c r="N109" i="4"/>
  <c r="T104" i="4"/>
  <c r="F134" i="4"/>
  <c r="G134" i="4"/>
  <c r="F138" i="4"/>
  <c r="H19" i="6"/>
  <c r="M19" i="6"/>
  <c r="M48" i="6"/>
  <c r="B122" i="4"/>
  <c r="N52" i="4"/>
  <c r="B64" i="4"/>
  <c r="F35" i="4"/>
  <c r="J39" i="4"/>
  <c r="G35" i="4"/>
  <c r="O19" i="4"/>
  <c r="M49" i="6"/>
  <c r="H26" i="6"/>
  <c r="C35" i="4"/>
  <c r="M46" i="6"/>
  <c r="G42" i="6"/>
  <c r="L42" i="6"/>
  <c r="H38" i="6"/>
  <c r="G16" i="6"/>
  <c r="F48" i="4"/>
  <c r="G48" i="4"/>
  <c r="T47" i="4"/>
  <c r="G39" i="6"/>
  <c r="H37" i="6"/>
  <c r="L37" i="6"/>
  <c r="J19" i="4"/>
  <c r="K23" i="4"/>
  <c r="H15" i="6"/>
  <c r="C105" i="4"/>
  <c r="C109" i="4"/>
  <c r="G27" i="6"/>
  <c r="H27" i="6"/>
  <c r="G32" i="6"/>
  <c r="H32" i="6"/>
  <c r="M20" i="6"/>
  <c r="M29" i="6"/>
  <c r="L29" i="6"/>
  <c r="M33" i="6"/>
  <c r="L33" i="6"/>
  <c r="L34" i="6"/>
  <c r="M34" i="6"/>
  <c r="L30" i="6"/>
  <c r="M30" i="6"/>
  <c r="G26" i="6"/>
  <c r="G41" i="6"/>
  <c r="H41" i="6"/>
  <c r="G31" i="6"/>
  <c r="H31" i="6"/>
  <c r="G36" i="6"/>
  <c r="H36" i="6"/>
  <c r="J76" i="4"/>
  <c r="T133" i="4"/>
  <c r="S75" i="4"/>
  <c r="K76" i="4"/>
  <c r="K80" i="4"/>
  <c r="L28" i="6"/>
  <c r="M28" i="6"/>
  <c r="L43" i="6"/>
  <c r="Q45" i="6"/>
  <c r="H25" i="6"/>
  <c r="G25" i="6"/>
  <c r="M44" i="6"/>
  <c r="H39" i="6"/>
  <c r="G23" i="6"/>
  <c r="H23" i="6"/>
  <c r="H12" i="6"/>
  <c r="G12" i="6"/>
  <c r="H16" i="6"/>
  <c r="G17" i="6"/>
  <c r="H17" i="6"/>
  <c r="H14" i="6"/>
  <c r="G14" i="6"/>
  <c r="K48" i="4"/>
  <c r="N19" i="4"/>
  <c r="S133" i="4"/>
  <c r="H11" i="6"/>
  <c r="B48" i="4"/>
  <c r="B52" i="4"/>
  <c r="O76" i="4"/>
  <c r="O80" i="4"/>
  <c r="J48" i="4"/>
  <c r="T18" i="4"/>
  <c r="B105" i="4"/>
  <c r="S47" i="4"/>
  <c r="B19" i="4"/>
  <c r="N76" i="4"/>
  <c r="S104" i="4"/>
  <c r="B35" i="4"/>
  <c r="T34" i="4"/>
  <c r="T118" i="4"/>
  <c r="C19" i="4"/>
  <c r="H6" i="6"/>
  <c r="G22" i="6"/>
  <c r="T75" i="4"/>
  <c r="C76" i="4"/>
  <c r="C80" i="4"/>
  <c r="B76" i="4"/>
  <c r="L21" i="6"/>
  <c r="Q49" i="6"/>
  <c r="M21" i="6"/>
  <c r="M38" i="6"/>
  <c r="Q47" i="6"/>
  <c r="R47" i="6"/>
  <c r="I6" i="6"/>
  <c r="F52" i="4"/>
  <c r="F55" i="6"/>
  <c r="G10" i="6"/>
  <c r="H10" i="6"/>
  <c r="J52" i="4"/>
  <c r="M42" i="6"/>
  <c r="Q42" i="6"/>
  <c r="R51" i="6"/>
  <c r="Q51" i="6"/>
  <c r="E55" i="6"/>
  <c r="M26" i="6"/>
  <c r="F39" i="4"/>
  <c r="B39" i="4"/>
  <c r="N23" i="4"/>
  <c r="B23" i="4"/>
  <c r="L19" i="6"/>
  <c r="L38" i="6"/>
  <c r="M50" i="6"/>
  <c r="R49" i="6"/>
  <c r="F19" i="4"/>
  <c r="R46" i="6"/>
  <c r="H13" i="6"/>
  <c r="G13" i="6"/>
  <c r="W66" i="2"/>
  <c r="G15" i="6"/>
  <c r="L15" i="6"/>
  <c r="M37" i="6"/>
  <c r="Q37" i="6"/>
  <c r="L26" i="6"/>
  <c r="H40" i="6"/>
  <c r="G40" i="6"/>
  <c r="L23" i="6"/>
  <c r="M23" i="6"/>
  <c r="Q30" i="6"/>
  <c r="R30" i="6"/>
  <c r="Q34" i="6"/>
  <c r="R34" i="6"/>
  <c r="L32" i="6"/>
  <c r="M32" i="6"/>
  <c r="L27" i="6"/>
  <c r="M27" i="6"/>
  <c r="H35" i="6"/>
  <c r="G35" i="6"/>
  <c r="L14" i="6"/>
  <c r="M14" i="6"/>
  <c r="Q21" i="6"/>
  <c r="M36" i="6"/>
  <c r="L36" i="6"/>
  <c r="M31" i="6"/>
  <c r="L31" i="6"/>
  <c r="L41" i="6"/>
  <c r="M41" i="6"/>
  <c r="Q33" i="6"/>
  <c r="R33" i="6"/>
  <c r="Q29" i="6"/>
  <c r="R29" i="6"/>
  <c r="Q20" i="6"/>
  <c r="R20" i="6"/>
  <c r="T143" i="4"/>
  <c r="L17" i="6"/>
  <c r="M17" i="6"/>
  <c r="L25" i="6"/>
  <c r="M25" i="6"/>
  <c r="R43" i="6"/>
  <c r="Q28" i="6"/>
  <c r="R28" i="6"/>
  <c r="L16" i="6"/>
  <c r="M16" i="6"/>
  <c r="L12" i="6"/>
  <c r="M12" i="6"/>
  <c r="Q44" i="6"/>
  <c r="G11" i="6"/>
  <c r="L6" i="6"/>
  <c r="M6" i="6"/>
  <c r="L39" i="6"/>
  <c r="M39" i="6"/>
  <c r="H22" i="6"/>
  <c r="L22" i="6"/>
  <c r="G19" i="4"/>
  <c r="S18" i="4"/>
  <c r="R21" i="6"/>
  <c r="O55" i="6"/>
  <c r="N6" i="6"/>
  <c r="Q26" i="6"/>
  <c r="Q19" i="6"/>
  <c r="L10" i="6"/>
  <c r="M10" i="6"/>
  <c r="R19" i="6"/>
  <c r="F23" i="4"/>
  <c r="N35" i="4"/>
  <c r="O35" i="4"/>
  <c r="G18" i="6"/>
  <c r="S34" i="4"/>
  <c r="S143" i="4"/>
  <c r="Q46" i="6"/>
  <c r="M13" i="6"/>
  <c r="L13" i="6"/>
  <c r="R50" i="6"/>
  <c r="M15" i="6"/>
  <c r="R15" i="6"/>
  <c r="H8" i="6"/>
  <c r="G8" i="6"/>
  <c r="R37" i="6"/>
  <c r="R26" i="6"/>
  <c r="R42" i="6"/>
  <c r="Q41" i="6"/>
  <c r="R14" i="6"/>
  <c r="Q14" i="6"/>
  <c r="Q27" i="6"/>
  <c r="R27" i="6"/>
  <c r="Q32" i="6"/>
  <c r="R32" i="6"/>
  <c r="Q23" i="6"/>
  <c r="R23" i="6"/>
  <c r="M22" i="6"/>
  <c r="Q22" i="6"/>
  <c r="Q31" i="6"/>
  <c r="R31" i="6"/>
  <c r="Q36" i="6"/>
  <c r="R36" i="6"/>
  <c r="M35" i="6"/>
  <c r="L35" i="6"/>
  <c r="M40" i="6"/>
  <c r="L40" i="6"/>
  <c r="Q25" i="6"/>
  <c r="R25" i="6"/>
  <c r="Q17" i="6"/>
  <c r="R17" i="6"/>
  <c r="Q43" i="6"/>
  <c r="Q12" i="6"/>
  <c r="R12" i="6"/>
  <c r="Q16" i="6"/>
  <c r="R16" i="6"/>
  <c r="R44" i="6"/>
  <c r="L11" i="6"/>
  <c r="M11" i="6"/>
  <c r="Q39" i="6"/>
  <c r="Q6" i="6"/>
  <c r="R6" i="6"/>
  <c r="G7" i="6"/>
  <c r="H7" i="6"/>
  <c r="G55" i="6"/>
  <c r="N39" i="4"/>
  <c r="R10" i="6"/>
  <c r="Q10" i="6"/>
  <c r="H18" i="6"/>
  <c r="M18" i="6"/>
  <c r="Q15" i="6"/>
  <c r="L8" i="6"/>
  <c r="M8" i="6"/>
  <c r="Q50" i="6"/>
  <c r="Q13" i="6"/>
  <c r="R13" i="6"/>
  <c r="R41" i="6"/>
  <c r="R22" i="6"/>
  <c r="Q35" i="6"/>
  <c r="R35" i="6"/>
  <c r="Q40" i="6"/>
  <c r="R40" i="6"/>
  <c r="M7" i="6"/>
  <c r="L7" i="6"/>
  <c r="Q11" i="6"/>
  <c r="R11" i="6"/>
  <c r="R39" i="6"/>
  <c r="M55" i="6"/>
  <c r="L18" i="6"/>
  <c r="Q18" i="6"/>
  <c r="H55" i="6"/>
  <c r="R8" i="6"/>
  <c r="Q8" i="6"/>
  <c r="Q7" i="6"/>
  <c r="R7" i="6"/>
  <c r="P55" i="6"/>
  <c r="R48" i="6"/>
  <c r="Q48" i="6"/>
  <c r="L55" i="6"/>
  <c r="R18" i="6"/>
  <c r="R38" i="6"/>
  <c r="Q38" i="6"/>
  <c r="R55" i="6"/>
  <c r="Q55" i="6"/>
</calcChain>
</file>

<file path=xl/sharedStrings.xml><?xml version="1.0" encoding="utf-8"?>
<sst xmlns="http://schemas.openxmlformats.org/spreadsheetml/2006/main" count="446" uniqueCount="156">
  <si>
    <t xml:space="preserve"> </t>
  </si>
  <si>
    <t>Beg.Bal.</t>
  </si>
  <si>
    <t>Adjustments</t>
  </si>
  <si>
    <t>EOM Closing Entries</t>
  </si>
  <si>
    <t>Account</t>
  </si>
  <si>
    <t>Beginning Balance</t>
  </si>
  <si>
    <t>DB</t>
  </si>
  <si>
    <t>CR</t>
  </si>
  <si>
    <t>Ending Balance</t>
  </si>
  <si>
    <t>Adjusted Balance</t>
  </si>
  <si>
    <t>Balance</t>
  </si>
  <si>
    <t>DR</t>
  </si>
  <si>
    <t>Transactions</t>
  </si>
  <si>
    <t>check figures</t>
  </si>
  <si>
    <t>Date</t>
  </si>
  <si>
    <t>Event#</t>
  </si>
  <si>
    <t>Jounal Entry</t>
  </si>
  <si>
    <t>General Journal</t>
  </si>
  <si>
    <t>AE1</t>
  </si>
  <si>
    <t>AE2</t>
  </si>
  <si>
    <t>AE3</t>
  </si>
  <si>
    <t>AE4</t>
  </si>
  <si>
    <t>AE5</t>
  </si>
  <si>
    <t>AE6</t>
  </si>
  <si>
    <t>AE7</t>
  </si>
  <si>
    <t>AE8</t>
  </si>
  <si>
    <t>G/L Acct Long Text</t>
  </si>
  <si>
    <t>Bank Account</t>
  </si>
  <si>
    <t>Alternate Bank Account</t>
  </si>
  <si>
    <t>Interest Receivable</t>
  </si>
  <si>
    <t>Inventory-Raw Materials</t>
  </si>
  <si>
    <t>Inventory-Finished Goods</t>
  </si>
  <si>
    <t>Inventory-Trading Goods</t>
  </si>
  <si>
    <t>Inventory-Semi-finished Goods</t>
  </si>
  <si>
    <t>Inventory-Production Supplies</t>
  </si>
  <si>
    <t>Inventory-Suspense (Heaven)</t>
  </si>
  <si>
    <t>Inventory-Operating Supplies</t>
  </si>
  <si>
    <t>Prepaid Supplies</t>
  </si>
  <si>
    <t>Prepaid Rent</t>
  </si>
  <si>
    <t>Notes Receivable</t>
  </si>
  <si>
    <t>Fixed Assets</t>
  </si>
  <si>
    <t>Accumulated Depreciation - Fixed Assets</t>
  </si>
  <si>
    <t>Office Furniture</t>
  </si>
  <si>
    <t>Accumulated Depreciation-Office Furniture</t>
  </si>
  <si>
    <t>Vehicles</t>
  </si>
  <si>
    <t>Accumulated Depreciation-Vehicles</t>
  </si>
  <si>
    <t>Intangible Assets</t>
  </si>
  <si>
    <t>Payables-Trade Accounts</t>
  </si>
  <si>
    <t>Payables-Income Taxes</t>
  </si>
  <si>
    <t>Payables-Interest</t>
  </si>
  <si>
    <t>Payables-Short-Term Notes</t>
  </si>
  <si>
    <t>Payables-Long-Term Notes</t>
  </si>
  <si>
    <t>Payables-Commissions</t>
  </si>
  <si>
    <t>Payables-Salaries and Wages</t>
  </si>
  <si>
    <t>Goods Receipt / Invoice Receipt Account</t>
  </si>
  <si>
    <t>Accrued Tax – Output</t>
  </si>
  <si>
    <t>Accrued Tax- Input</t>
  </si>
  <si>
    <t>Unearned Revenues</t>
  </si>
  <si>
    <t>Common Stock</t>
  </si>
  <si>
    <t>Additional Paid-in-Capital</t>
  </si>
  <si>
    <t>Sales Revenue</t>
  </si>
  <si>
    <t>Sales Discount</t>
  </si>
  <si>
    <t>Miscellaneous Revenue</t>
  </si>
  <si>
    <t>Revenue Deductions</t>
  </si>
  <si>
    <t>Gain or Loss on Sale of Assets</t>
  </si>
  <si>
    <t>Customer Service Revenue</t>
  </si>
  <si>
    <t>Customer Service Revenue Settlement</t>
  </si>
  <si>
    <t>Labor</t>
  </si>
  <si>
    <t>Raw Material Consumption Expense</t>
  </si>
  <si>
    <t>Finished Product Consumption Expense</t>
  </si>
  <si>
    <t>Trading Good Consumption Expense</t>
  </si>
  <si>
    <t>Semi-Finished Consumption Expense</t>
  </si>
  <si>
    <t>Supplies Expense</t>
  </si>
  <si>
    <t>Legal and Professional Expense</t>
  </si>
  <si>
    <t>Rent Expense</t>
  </si>
  <si>
    <t>Payroll Expense-Office</t>
  </si>
  <si>
    <t>Payroll Expense-Administrative</t>
  </si>
  <si>
    <t>Sales Expense</t>
  </si>
  <si>
    <t>Tax Expense - Property</t>
  </si>
  <si>
    <t>Tax Expense- Income</t>
  </si>
  <si>
    <t>Miscellaneous Expense</t>
  </si>
  <si>
    <t>Information Technology Expense Account</t>
  </si>
  <si>
    <t>Production Order Variance Expense Account</t>
  </si>
  <si>
    <t>Utilities (electricity &amp; phone)</t>
  </si>
  <si>
    <t>Manufacturing Output settlement</t>
  </si>
  <si>
    <t>Manufacturing Output Settlement Variance</t>
  </si>
  <si>
    <t>Depreciation Expense</t>
  </si>
  <si>
    <t>Purchase Price Difference</t>
  </si>
  <si>
    <t>Production Variance</t>
  </si>
  <si>
    <t>Research and Development</t>
  </si>
  <si>
    <t>Cost of Goods Sold</t>
  </si>
  <si>
    <t>Credit Balance</t>
  </si>
  <si>
    <t>Debit Balance</t>
  </si>
  <si>
    <t>Account Balances as of December 31</t>
  </si>
  <si>
    <t>Prepaid Advertising</t>
  </si>
  <si>
    <t>Advertising Expense</t>
  </si>
  <si>
    <t>Bad Debt Expense</t>
  </si>
  <si>
    <t>Accumulated Amortization - Intangible Assets</t>
  </si>
  <si>
    <t>JE</t>
  </si>
  <si>
    <t>Adjusting Entries</t>
  </si>
  <si>
    <t>Inventory-Raw Materials (Direct Post)</t>
  </si>
  <si>
    <t>Inventory-Finished Goods (Direct Post)</t>
  </si>
  <si>
    <t>Inventory-Trading Goods (Direct Post)</t>
  </si>
  <si>
    <t>Buildings</t>
  </si>
  <si>
    <t>Insurance Expense</t>
  </si>
  <si>
    <t>Vendor Discounts Missed</t>
  </si>
  <si>
    <t>Shipping Expense</t>
  </si>
  <si>
    <t>Accounts Receivable (Direct Posting Account)</t>
  </si>
  <si>
    <t>Accounts Payable (Direct Posting Account)</t>
  </si>
  <si>
    <t>Inventory-Semi-finished Goods (Direct Post)</t>
  </si>
  <si>
    <t>Prepaid Insurance</t>
  </si>
  <si>
    <t>balance</t>
  </si>
  <si>
    <t>unadj.bal.</t>
  </si>
  <si>
    <t>adjustments</t>
  </si>
  <si>
    <t>Global Bike Inc. Trial Balance</t>
  </si>
  <si>
    <t>balance check</t>
  </si>
  <si>
    <t>txn totals</t>
  </si>
  <si>
    <t xml:space="preserve">General Ledger </t>
  </si>
  <si>
    <t>Trade Accounts Receivables</t>
  </si>
  <si>
    <t>Allowance for Bad Debts</t>
  </si>
  <si>
    <t>Deposits on Purchases</t>
  </si>
  <si>
    <t>Land (Direct Post)</t>
  </si>
  <si>
    <t>Production Machinery, Equip &amp; Fixtures(Dir.Post)</t>
  </si>
  <si>
    <t>Accumulated Depreciation-Machinery (Direct Post)</t>
  </si>
  <si>
    <t>Office Equipment and Computers</t>
  </si>
  <si>
    <t>Accumulated Depreciation - Office Equipment</t>
  </si>
  <si>
    <t>Accumulated Depreciation - Buildings</t>
  </si>
  <si>
    <t>Accrued Expenses</t>
  </si>
  <si>
    <t>Retained Earnings (Direct Posting)</t>
  </si>
  <si>
    <t>Telephone and Internet Expense</t>
  </si>
  <si>
    <t>Warranty Expense</t>
  </si>
  <si>
    <t>#</t>
  </si>
  <si>
    <t>Question</t>
  </si>
  <si>
    <t>Answer</t>
  </si>
  <si>
    <t>End of Year Closing Entries</t>
  </si>
  <si>
    <t>Why are there no journal entries for event 12 (approval of building plants for new warehouse)?</t>
  </si>
  <si>
    <t>Team #</t>
  </si>
  <si>
    <t>Team Members</t>
  </si>
  <si>
    <t>S_ALR_87012289</t>
  </si>
  <si>
    <t>Used?</t>
  </si>
  <si>
    <t>x</t>
  </si>
  <si>
    <t>What Company code was used in SAP system (Global Bike Inc) to process your transactions?</t>
  </si>
  <si>
    <t>to record _____</t>
  </si>
  <si>
    <t>Why are there no journal entries for event 4  (ordering of raw maerials from Space Bike Composites?</t>
  </si>
  <si>
    <t>OK?</t>
  </si>
  <si>
    <t>Weight</t>
  </si>
  <si>
    <t>Score</t>
  </si>
  <si>
    <t>Category</t>
  </si>
  <si>
    <t>Comments</t>
  </si>
  <si>
    <t>Q1: Other Questions</t>
  </si>
  <si>
    <t>Q2: Journal Entry Sheet</t>
  </si>
  <si>
    <t>Q3: SAP Beg Balances</t>
  </si>
  <si>
    <t>Q4: SAP Journal Entries</t>
  </si>
  <si>
    <t>Manual Journal Entry</t>
  </si>
  <si>
    <t>SAP Journal Entry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</si>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</sst>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;@"/>
    <numFmt numFmtId="165" formatCode="&quot;$&quot;#,##0"/>
    <numFmt numFmtId="166" formatCode="0.0"/>
    <numFmt numFmtId="167" formatCode="0.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b/>
      <i/>
      <sz val="1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FEFF9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8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3" fontId="0" fillId="0" borderId="0" xfId="0" applyNumberFormat="1"/>
    <xf numFmtId="49" fontId="0" fillId="0" borderId="0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Border="1"/>
    <xf numFmtId="3" fontId="0" fillId="0" borderId="0" xfId="0" quotePrefix="1" applyNumberFormat="1"/>
    <xf numFmtId="16" fontId="0" fillId="0" borderId="0" xfId="0" quotePrefix="1" applyNumberForma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0" xfId="0" applyFont="1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4" xfId="0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4" xfId="0" applyNumberFormat="1" applyBorder="1"/>
    <xf numFmtId="0" fontId="3" fillId="0" borderId="0" xfId="0" applyFont="1" applyAlignment="1"/>
    <xf numFmtId="0" fontId="2" fillId="0" borderId="0" xfId="0" applyFont="1" applyAlignment="1">
      <alignment wrapText="1"/>
    </xf>
    <xf numFmtId="1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1" fontId="2" fillId="0" borderId="0" xfId="0" applyNumberFormat="1" applyFont="1"/>
    <xf numFmtId="0" fontId="2" fillId="0" borderId="1" xfId="0" applyNumberFormat="1" applyFont="1" applyBorder="1" applyAlignment="1"/>
    <xf numFmtId="0" fontId="0" fillId="2" borderId="0" xfId="0" applyFill="1"/>
    <xf numFmtId="3" fontId="0" fillId="2" borderId="0" xfId="0" applyNumberFormat="1" applyFill="1"/>
    <xf numFmtId="0" fontId="3" fillId="0" borderId="0" xfId="0" applyFont="1" applyAlignment="1">
      <alignment horizontal="center"/>
    </xf>
    <xf numFmtId="0" fontId="0" fillId="3" borderId="7" xfId="0" applyFont="1" applyFill="1" applyBorder="1"/>
    <xf numFmtId="0" fontId="0" fillId="0" borderId="0" xfId="0" applyFont="1"/>
    <xf numFmtId="1" fontId="0" fillId="0" borderId="0" xfId="0" applyNumberFormat="1" applyFont="1"/>
    <xf numFmtId="1" fontId="0" fillId="3" borderId="7" xfId="0" applyNumberFormat="1" applyFont="1" applyFill="1" applyBorder="1"/>
    <xf numFmtId="1" fontId="0" fillId="0" borderId="0" xfId="0" applyNumberFormat="1" applyBorder="1"/>
    <xf numFmtId="0" fontId="0" fillId="0" borderId="0" xfId="0" applyNumberFormat="1" applyFont="1"/>
    <xf numFmtId="1" fontId="3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left" wrapText="1"/>
    </xf>
    <xf numFmtId="3" fontId="3" fillId="0" borderId="0" xfId="0" applyNumberFormat="1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165" fontId="0" fillId="0" borderId="0" xfId="0" applyNumberFormat="1"/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Fill="1"/>
    <xf numFmtId="0" fontId="0" fillId="0" borderId="0" xfId="0" applyFill="1" applyAlignment="1"/>
    <xf numFmtId="3" fontId="0" fillId="0" borderId="0" xfId="0" applyNumberFormat="1" applyFill="1"/>
    <xf numFmtId="0" fontId="2" fillId="0" borderId="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3" xfId="0" applyBorder="1"/>
    <xf numFmtId="0" fontId="2" fillId="0" borderId="0" xfId="0" applyNumberFormat="1" applyFont="1" applyBorder="1"/>
    <xf numFmtId="3" fontId="2" fillId="0" borderId="4" xfId="0" applyNumberFormat="1" applyFont="1" applyBorder="1"/>
    <xf numFmtId="0" fontId="2" fillId="0" borderId="4" xfId="0" applyFont="1" applyBorder="1"/>
    <xf numFmtId="164" fontId="3" fillId="0" borderId="0" xfId="0" applyNumberFormat="1" applyFont="1"/>
    <xf numFmtId="0" fontId="2" fillId="0" borderId="0" xfId="0" applyFont="1" applyBorder="1"/>
    <xf numFmtId="1" fontId="0" fillId="0" borderId="0" xfId="0" applyNumberFormat="1" applyFont="1" applyFill="1"/>
    <xf numFmtId="0" fontId="0" fillId="0" borderId="0" xfId="0" applyFont="1" applyFill="1"/>
    <xf numFmtId="1" fontId="2" fillId="0" borderId="1" xfId="0" applyNumberFormat="1" applyFont="1" applyBorder="1" applyAlignment="1"/>
    <xf numFmtId="1" fontId="0" fillId="0" borderId="1" xfId="0" applyNumberFormat="1" applyBorder="1" applyAlignment="1">
      <alignment wrapText="1"/>
    </xf>
    <xf numFmtId="0" fontId="2" fillId="4" borderId="0" xfId="0" applyFont="1" applyFill="1"/>
    <xf numFmtId="3" fontId="0" fillId="4" borderId="0" xfId="0" applyNumberFormat="1" applyFill="1"/>
    <xf numFmtId="0" fontId="0" fillId="4" borderId="0" xfId="0" applyFill="1"/>
    <xf numFmtId="1" fontId="0" fillId="0" borderId="0" xfId="0" applyNumberFormat="1" applyAlignment="1">
      <alignment wrapText="1"/>
    </xf>
    <xf numFmtId="0" fontId="2" fillId="0" borderId="0" xfId="0" applyFont="1" applyFill="1"/>
    <xf numFmtId="0" fontId="6" fillId="0" borderId="0" xfId="0" applyFont="1"/>
    <xf numFmtId="0" fontId="7" fillId="0" borderId="0" xfId="0" applyFont="1"/>
    <xf numFmtId="1" fontId="3" fillId="0" borderId="0" xfId="0" applyNumberFormat="1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3" fontId="0" fillId="5" borderId="0" xfId="0" applyNumberFormat="1" applyFill="1"/>
    <xf numFmtId="0" fontId="3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13" fillId="5" borderId="8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5" fillId="6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0" fontId="14" fillId="0" borderId="0" xfId="0" applyFont="1"/>
    <xf numFmtId="0" fontId="0" fillId="0" borderId="0" xfId="0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7" borderId="0" xfId="0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12" fillId="7" borderId="0" xfId="0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7" borderId="0" xfId="0" applyFont="1" applyFill="1" applyAlignment="1">
      <alignment horizontal="center" vertical="center"/>
    </xf>
    <xf numFmtId="0" fontId="13" fillId="7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3" fillId="7" borderId="0" xfId="0" applyFont="1" applyFill="1" applyAlignment="1">
      <alignment horizontal="center" vertical="center"/>
    </xf>
    <xf numFmtId="0" fontId="0" fillId="7" borderId="0" xfId="0" applyFill="1"/>
    <xf numFmtId="0" fontId="13" fillId="7" borderId="0" xfId="0" applyFont="1" applyFill="1"/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7" borderId="0" xfId="0" applyFont="1" applyFill="1" applyAlignment="1">
      <alignment horizontal="center"/>
    </xf>
    <xf numFmtId="3" fontId="0" fillId="7" borderId="0" xfId="0" applyNumberFormat="1" applyFill="1"/>
    <xf numFmtId="167" fontId="12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textRotation="255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1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9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D1" sqref="D1:M1048576"/>
    </sheetView>
  </sheetViews>
  <sheetFormatPr baseColWidth="10" defaultRowHeight="13" x14ac:dyDescent="0.15"/>
  <cols>
    <col min="1" max="1" width="5.6640625" style="82" customWidth="1"/>
    <col min="2" max="2" width="37.33203125" style="81" customWidth="1"/>
    <col min="3" max="3" width="43.83203125" style="81" customWidth="1"/>
    <col min="4" max="4" width="3.1640625" style="116" hidden="1" customWidth="1"/>
    <col min="5" max="7" width="10.83203125" hidden="1" customWidth="1"/>
    <col min="8" max="8" width="16.33203125" hidden="1" customWidth="1"/>
    <col min="9" max="9" width="15.5" hidden="1" customWidth="1"/>
    <col min="10" max="10" width="3.5" style="116" hidden="1" customWidth="1"/>
    <col min="11" max="11" width="19" style="130" hidden="1" customWidth="1"/>
    <col min="12" max="12" width="7.33203125" style="130" hidden="1" customWidth="1"/>
    <col min="13" max="13" width="0" hidden="1" customWidth="1"/>
  </cols>
  <sheetData>
    <row r="2" spans="1:12" x14ac:dyDescent="0.15">
      <c r="B2" s="85" t="s">
        <v>136</v>
      </c>
      <c r="C2" s="92"/>
    </row>
    <row r="3" spans="1:12" x14ac:dyDescent="0.15">
      <c r="B3" s="85" t="s">
        <v>137</v>
      </c>
      <c r="C3" s="93"/>
      <c r="D3" s="104"/>
      <c r="E3" s="82"/>
      <c r="F3" s="105"/>
      <c r="G3" s="82"/>
      <c r="H3" s="82"/>
      <c r="I3" s="106"/>
      <c r="J3" s="107"/>
    </row>
    <row r="4" spans="1:12" x14ac:dyDescent="0.15">
      <c r="A4" s="82" t="s">
        <v>0</v>
      </c>
      <c r="C4" s="93"/>
      <c r="D4" s="104"/>
      <c r="E4" s="82"/>
      <c r="F4" s="105"/>
      <c r="G4" s="82"/>
      <c r="H4" s="82"/>
      <c r="I4" s="106"/>
      <c r="J4" s="107"/>
    </row>
    <row r="5" spans="1:12" x14ac:dyDescent="0.15">
      <c r="C5" s="93"/>
      <c r="D5" s="104"/>
      <c r="E5" s="82"/>
      <c r="F5" s="105"/>
      <c r="G5" s="82"/>
      <c r="H5" s="82"/>
      <c r="I5" s="106"/>
      <c r="J5" s="107"/>
    </row>
    <row r="6" spans="1:12" ht="16" x14ac:dyDescent="0.2">
      <c r="D6" s="108"/>
      <c r="E6" s="82"/>
      <c r="F6" s="105"/>
      <c r="G6" s="82"/>
      <c r="H6" s="82"/>
      <c r="I6" s="106"/>
      <c r="J6" s="111"/>
    </row>
    <row r="7" spans="1:12" s="88" customFormat="1" ht="16" x14ac:dyDescent="0.2">
      <c r="A7" s="86" t="s">
        <v>131</v>
      </c>
      <c r="B7" s="87" t="s">
        <v>132</v>
      </c>
      <c r="C7" s="87" t="s">
        <v>133</v>
      </c>
      <c r="D7" s="112"/>
      <c r="E7" s="86" t="s">
        <v>144</v>
      </c>
      <c r="F7" s="109" t="s">
        <v>145</v>
      </c>
      <c r="G7" s="86" t="s">
        <v>146</v>
      </c>
      <c r="H7" s="86" t="s">
        <v>147</v>
      </c>
      <c r="I7" s="110" t="s">
        <v>148</v>
      </c>
      <c r="J7" s="115"/>
      <c r="K7" s="86"/>
      <c r="L7" s="86"/>
    </row>
    <row r="8" spans="1:12" s="91" customFormat="1" ht="48" x14ac:dyDescent="0.2">
      <c r="A8" s="89">
        <v>1</v>
      </c>
      <c r="B8" s="90" t="s">
        <v>143</v>
      </c>
      <c r="C8" s="94"/>
      <c r="D8" s="117"/>
      <c r="E8" s="113">
        <v>0</v>
      </c>
      <c r="F8" s="114">
        <f>1/3</f>
        <v>0.33333333333333331</v>
      </c>
      <c r="G8" s="113">
        <f>F8*E8</f>
        <v>0</v>
      </c>
      <c r="H8" s="113" t="s">
        <v>149</v>
      </c>
      <c r="I8" s="106"/>
      <c r="J8" s="117"/>
      <c r="K8" s="113"/>
      <c r="L8" s="131"/>
    </row>
    <row r="9" spans="1:12" s="91" customFormat="1" ht="48" x14ac:dyDescent="0.2">
      <c r="A9" s="89">
        <v>2</v>
      </c>
      <c r="B9" s="90" t="s">
        <v>135</v>
      </c>
      <c r="C9" s="95"/>
      <c r="D9" s="117"/>
      <c r="E9" s="113">
        <v>0</v>
      </c>
      <c r="F9" s="114">
        <f t="shared" ref="F9:F10" si="0">1/3</f>
        <v>0.33333333333333331</v>
      </c>
      <c r="G9" s="113">
        <f t="shared" ref="G9:G10" si="1">F9*E9</f>
        <v>0</v>
      </c>
      <c r="H9" s="113" t="s">
        <v>149</v>
      </c>
      <c r="J9" s="117"/>
      <c r="K9" s="131"/>
      <c r="L9" s="131"/>
    </row>
    <row r="10" spans="1:12" s="91" customFormat="1" ht="48" x14ac:dyDescent="0.2">
      <c r="A10" s="89">
        <v>3</v>
      </c>
      <c r="B10" s="90" t="s">
        <v>141</v>
      </c>
      <c r="C10" s="95"/>
      <c r="D10" s="117"/>
      <c r="E10" s="113">
        <v>0</v>
      </c>
      <c r="F10" s="114">
        <f t="shared" si="0"/>
        <v>0.33333333333333331</v>
      </c>
      <c r="G10" s="113">
        <f t="shared" si="1"/>
        <v>0</v>
      </c>
      <c r="H10" s="113" t="s">
        <v>149</v>
      </c>
      <c r="J10" s="117"/>
      <c r="K10" s="113"/>
      <c r="L10" s="133"/>
    </row>
    <row r="11" spans="1:12" s="91" customFormat="1" ht="16" x14ac:dyDescent="0.2">
      <c r="A11" s="89"/>
      <c r="B11" s="90"/>
      <c r="C11" s="90"/>
      <c r="D11" s="117"/>
      <c r="J11" s="117"/>
      <c r="K11" s="131"/>
      <c r="L11" s="132"/>
    </row>
    <row r="12" spans="1:12" s="91" customFormat="1" ht="16" x14ac:dyDescent="0.2">
      <c r="A12" s="89"/>
      <c r="B12" s="90"/>
      <c r="C12" s="90"/>
      <c r="D12" s="117"/>
      <c r="J12" s="117"/>
      <c r="K12" s="131"/>
      <c r="L12" s="132"/>
    </row>
    <row r="13" spans="1:12" s="91" customFormat="1" ht="16" x14ac:dyDescent="0.2">
      <c r="A13" s="89"/>
      <c r="B13" s="90"/>
      <c r="C13" s="90"/>
      <c r="D13" s="117"/>
      <c r="J13" s="117"/>
      <c r="K13" s="86" t="s">
        <v>147</v>
      </c>
      <c r="L13" s="136" t="s">
        <v>146</v>
      </c>
    </row>
    <row r="14" spans="1:12" ht="16" x14ac:dyDescent="0.2">
      <c r="E14" s="91">
        <f>SUM(E8:E12)</f>
        <v>0</v>
      </c>
      <c r="F14" s="91">
        <f>SUM(F8:F12)</f>
        <v>1</v>
      </c>
      <c r="G14" s="91">
        <f>SUM(G8:G12)</f>
        <v>0</v>
      </c>
      <c r="H14" s="91"/>
      <c r="I14" s="91"/>
      <c r="K14" s="130" t="s">
        <v>149</v>
      </c>
      <c r="L14" s="130">
        <f>G14</f>
        <v>0</v>
      </c>
    </row>
    <row r="15" spans="1:12" x14ac:dyDescent="0.15">
      <c r="K15" s="81" t="s">
        <v>150</v>
      </c>
      <c r="L15" s="130">
        <f>'Journal Entries'!L87</f>
        <v>0</v>
      </c>
    </row>
    <row r="16" spans="1:12" x14ac:dyDescent="0.15">
      <c r="K16" s="130" t="s">
        <v>151</v>
      </c>
      <c r="L16" s="134">
        <f>'Beginning Balances'!I97</f>
        <v>0</v>
      </c>
    </row>
    <row r="17" spans="11:12" ht="26" x14ac:dyDescent="0.15">
      <c r="K17" s="81" t="s">
        <v>152</v>
      </c>
      <c r="L17" s="130">
        <f>'Journal Entries'!R87</f>
        <v>0</v>
      </c>
    </row>
    <row r="19" spans="11:12" x14ac:dyDescent="0.15">
      <c r="K19" s="135" t="s">
        <v>155</v>
      </c>
      <c r="L19" s="130">
        <f>SUM(L14:L18)</f>
        <v>0</v>
      </c>
    </row>
  </sheetData>
  <phoneticPr fontId="11" type="noConversion"/>
  <pageMargins left="0.75" right="0.75" top="1" bottom="1" header="0.5" footer="0.5"/>
  <pageSetup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Q97"/>
  <sheetViews>
    <sheetView workbookViewId="0">
      <pane xSplit="2" ySplit="2" topLeftCell="C79" activePane="bottomRight" state="frozen"/>
      <selection pane="topRight" activeCell="C1" sqref="C1"/>
      <selection pane="bottomLeft" activeCell="A3" sqref="A3"/>
      <selection pane="bottomRight" activeCell="F1" sqref="F1:M1048576"/>
    </sheetView>
  </sheetViews>
  <sheetFormatPr baseColWidth="10" defaultColWidth="8.83203125" defaultRowHeight="13" x14ac:dyDescent="0.15"/>
  <cols>
    <col min="1" max="1" width="8.83203125" style="3"/>
    <col min="2" max="2" width="45.6640625" style="1" customWidth="1"/>
    <col min="3" max="4" width="16.6640625" style="2" customWidth="1"/>
    <col min="5" max="5" width="8.83203125" customWidth="1"/>
    <col min="6" max="6" width="3.1640625" style="116" hidden="1" customWidth="1"/>
    <col min="7" max="9" width="8.83203125" hidden="1" customWidth="1"/>
    <col min="10" max="10" width="18.6640625" hidden="1" customWidth="1"/>
    <col min="11" max="11" width="15.5" hidden="1" customWidth="1"/>
    <col min="12" max="12" width="3.5" style="116" hidden="1" customWidth="1"/>
    <col min="13" max="13" width="0" hidden="1" customWidth="1"/>
    <col min="14" max="14" width="10" customWidth="1"/>
  </cols>
  <sheetData>
    <row r="1" spans="1:17" x14ac:dyDescent="0.15">
      <c r="A1" s="125" t="s">
        <v>93</v>
      </c>
      <c r="B1" s="125"/>
      <c r="G1" s="82"/>
      <c r="H1" s="119">
        <v>18</v>
      </c>
      <c r="I1" s="82"/>
      <c r="J1" s="82"/>
      <c r="K1" s="106"/>
    </row>
    <row r="2" spans="1:17" ht="16" x14ac:dyDescent="0.15">
      <c r="C2" s="42" t="s">
        <v>92</v>
      </c>
      <c r="D2" s="42" t="s">
        <v>91</v>
      </c>
      <c r="E2" t="s">
        <v>139</v>
      </c>
      <c r="G2" s="86" t="s">
        <v>144</v>
      </c>
      <c r="H2" s="109" t="s">
        <v>145</v>
      </c>
      <c r="I2" s="86" t="s">
        <v>146</v>
      </c>
      <c r="J2" s="86" t="s">
        <v>147</v>
      </c>
      <c r="K2" s="110" t="s">
        <v>148</v>
      </c>
    </row>
    <row r="3" spans="1:17" x14ac:dyDescent="0.15">
      <c r="A3" s="26">
        <f>'Chart of Accts'!A2</f>
        <v>100000</v>
      </c>
      <c r="B3" s="26" t="str">
        <f>'Chart of Accts'!B2</f>
        <v>Bank Account</v>
      </c>
      <c r="C3" s="48">
        <f>110000+550+988+92820-16850+3000+17010+45000</f>
        <v>252518</v>
      </c>
      <c r="F3" s="104"/>
      <c r="G3" s="113">
        <v>0</v>
      </c>
      <c r="H3" s="114">
        <f>1/$H$1</f>
        <v>5.5555555555555552E-2</v>
      </c>
      <c r="I3" s="113">
        <f>H3*G3</f>
        <v>0</v>
      </c>
      <c r="J3" s="113" t="s">
        <v>151</v>
      </c>
      <c r="K3" s="106"/>
      <c r="L3" s="107"/>
      <c r="N3" s="38"/>
      <c r="O3" s="34"/>
    </row>
    <row r="4" spans="1:17" ht="16" x14ac:dyDescent="0.2">
      <c r="A4" s="26">
        <f>'Chart of Accts'!A3</f>
        <v>101000</v>
      </c>
      <c r="B4" s="26" t="str">
        <f>'Chart of Accts'!B3</f>
        <v>Alternate Bank Account</v>
      </c>
      <c r="E4" s="99" t="s">
        <v>140</v>
      </c>
      <c r="F4" s="104"/>
      <c r="G4" s="113"/>
      <c r="H4" s="114"/>
      <c r="I4" s="113"/>
      <c r="J4" s="113"/>
      <c r="K4" s="91"/>
      <c r="L4" s="107"/>
      <c r="N4" s="38"/>
      <c r="O4" s="34"/>
    </row>
    <row r="5" spans="1:17" ht="16" x14ac:dyDescent="0.2">
      <c r="A5" s="26">
        <f>'Chart of Accts'!A4</f>
        <v>110000</v>
      </c>
      <c r="B5" s="26" t="str">
        <f>'Chart of Accts'!B4</f>
        <v>Trade Accounts Receivables</v>
      </c>
      <c r="E5" s="99" t="s">
        <v>140</v>
      </c>
      <c r="F5" s="104"/>
      <c r="G5" s="113"/>
      <c r="H5" s="114"/>
      <c r="I5" s="113"/>
      <c r="J5" s="113"/>
      <c r="K5" s="91"/>
      <c r="L5" s="107"/>
      <c r="N5" s="38"/>
      <c r="O5" s="34"/>
    </row>
    <row r="6" spans="1:17" ht="16" x14ac:dyDescent="0.2">
      <c r="A6" s="26">
        <f>'Chart of Accts'!A5</f>
        <v>110100</v>
      </c>
      <c r="B6" s="26" t="str">
        <f>'Chart of Accts'!B5</f>
        <v>Accounts Receivable (Direct Posting Account)</v>
      </c>
      <c r="C6" s="25">
        <f>16850+1610+89960</f>
        <v>108420</v>
      </c>
      <c r="F6" s="108"/>
      <c r="G6" s="113">
        <v>0</v>
      </c>
      <c r="H6" s="114">
        <f t="shared" ref="H6:H7" si="0">1/$H$1</f>
        <v>5.5555555555555552E-2</v>
      </c>
      <c r="I6" s="113">
        <f t="shared" ref="I6:I7" si="1">H6*G6</f>
        <v>0</v>
      </c>
      <c r="J6" s="113" t="s">
        <v>151</v>
      </c>
      <c r="K6" s="91"/>
      <c r="L6" s="111"/>
      <c r="N6" s="38"/>
      <c r="O6" s="34"/>
    </row>
    <row r="7" spans="1:17" ht="16" x14ac:dyDescent="0.2">
      <c r="A7" s="26">
        <f>'Chart of Accts'!A6</f>
        <v>110150</v>
      </c>
      <c r="B7" s="26" t="str">
        <f>'Chart of Accts'!B6</f>
        <v>Allowance for Bad Debts</v>
      </c>
      <c r="D7" s="25">
        <f>500000*0.005</f>
        <v>2500</v>
      </c>
      <c r="F7" s="112"/>
      <c r="G7" s="113">
        <v>0</v>
      </c>
      <c r="H7" s="114">
        <f t="shared" si="0"/>
        <v>5.5555555555555552E-2</v>
      </c>
      <c r="I7" s="113">
        <f t="shared" si="1"/>
        <v>0</v>
      </c>
      <c r="J7" s="113" t="s">
        <v>151</v>
      </c>
      <c r="K7" s="91"/>
      <c r="L7" s="115"/>
      <c r="N7" s="35"/>
      <c r="O7" s="34"/>
    </row>
    <row r="8" spans="1:17" ht="16" x14ac:dyDescent="0.2">
      <c r="A8" s="26">
        <f>'Chart of Accts'!A7</f>
        <v>110200</v>
      </c>
      <c r="B8" s="26" t="str">
        <f>'Chart of Accts'!B7</f>
        <v>Interest Receivable</v>
      </c>
      <c r="C8" s="25"/>
      <c r="D8" s="25"/>
      <c r="E8" s="99" t="s">
        <v>140</v>
      </c>
      <c r="F8" s="117"/>
      <c r="G8" s="91"/>
      <c r="H8" s="91"/>
      <c r="I8" s="91"/>
      <c r="J8" s="91"/>
      <c r="K8" s="91"/>
      <c r="L8" s="117"/>
      <c r="N8" s="35"/>
      <c r="O8" s="34"/>
    </row>
    <row r="9" spans="1:17" ht="16" x14ac:dyDescent="0.2">
      <c r="A9" s="26">
        <f>'Chart of Accts'!A8</f>
        <v>200000</v>
      </c>
      <c r="B9" s="26" t="str">
        <f>'Chart of Accts'!B8</f>
        <v>Inventory-Raw Materials</v>
      </c>
      <c r="D9" s="25"/>
      <c r="E9" s="99" t="s">
        <v>140</v>
      </c>
      <c r="F9" s="117"/>
      <c r="G9" s="91"/>
      <c r="H9" s="91"/>
      <c r="I9" s="91"/>
      <c r="J9" s="91"/>
      <c r="K9" s="91"/>
      <c r="L9" s="117"/>
      <c r="N9" s="35"/>
      <c r="O9" s="34"/>
      <c r="Q9" s="2"/>
    </row>
    <row r="10" spans="1:17" ht="16" x14ac:dyDescent="0.2">
      <c r="A10" s="26">
        <f>'Chart of Accts'!A9</f>
        <v>200100</v>
      </c>
      <c r="B10" s="26" t="str">
        <f>'Chart of Accts'!B9</f>
        <v>Inventory-Finished Goods</v>
      </c>
      <c r="D10" s="25"/>
      <c r="E10" s="99" t="s">
        <v>140</v>
      </c>
      <c r="F10" s="117"/>
      <c r="L10" s="117"/>
      <c r="N10" s="35"/>
      <c r="O10" s="34"/>
      <c r="Q10" s="2"/>
    </row>
    <row r="11" spans="1:17" ht="16" x14ac:dyDescent="0.2">
      <c r="A11" s="26">
        <f>'Chart of Accts'!A10</f>
        <v>200200</v>
      </c>
      <c r="B11" s="26" t="str">
        <f>'Chart of Accts'!B10</f>
        <v>Inventory-Trading Goods</v>
      </c>
      <c r="D11" s="25"/>
      <c r="E11" s="99" t="s">
        <v>140</v>
      </c>
      <c r="F11" s="117"/>
      <c r="L11" s="117"/>
      <c r="N11" s="35"/>
      <c r="O11" s="34"/>
    </row>
    <row r="12" spans="1:17" ht="16" x14ac:dyDescent="0.2">
      <c r="A12" s="26">
        <f>'Chart of Accts'!A11</f>
        <v>200300</v>
      </c>
      <c r="B12" s="26" t="str">
        <f>'Chart of Accts'!B11</f>
        <v>Inventory-Semi-finished Goods</v>
      </c>
      <c r="C12" s="25"/>
      <c r="D12" s="25"/>
      <c r="E12" s="99" t="s">
        <v>140</v>
      </c>
      <c r="F12" s="117"/>
      <c r="L12" s="117"/>
      <c r="N12" s="35"/>
      <c r="O12" s="34"/>
    </row>
    <row r="13" spans="1:17" ht="16" x14ac:dyDescent="0.2">
      <c r="A13" s="26">
        <f>'Chart of Accts'!A12</f>
        <v>200400</v>
      </c>
      <c r="B13" s="26" t="str">
        <f>'Chart of Accts'!B12</f>
        <v>Inventory-Production Supplies</v>
      </c>
      <c r="C13" s="25"/>
      <c r="D13" s="25"/>
      <c r="E13" s="99" t="s">
        <v>140</v>
      </c>
      <c r="F13" s="117"/>
      <c r="L13" s="117"/>
      <c r="N13" s="35"/>
      <c r="O13" s="34"/>
    </row>
    <row r="14" spans="1:17" x14ac:dyDescent="0.15">
      <c r="A14" s="26">
        <f>'Chart of Accts'!A13</f>
        <v>200500</v>
      </c>
      <c r="B14" s="26" t="str">
        <f>'Chart of Accts'!B13</f>
        <v>Inventory-Suspense (Heaven)</v>
      </c>
      <c r="C14" s="25"/>
      <c r="D14" s="25"/>
      <c r="E14" s="99" t="s">
        <v>140</v>
      </c>
      <c r="N14" s="35"/>
      <c r="O14" s="34"/>
    </row>
    <row r="15" spans="1:17" x14ac:dyDescent="0.15">
      <c r="A15" s="26">
        <f>'Chart of Accts'!A14</f>
        <v>200600</v>
      </c>
      <c r="B15" s="26" t="str">
        <f>'Chart of Accts'!B14</f>
        <v>Inventory-Operating Supplies</v>
      </c>
      <c r="C15" s="25">
        <v>750</v>
      </c>
      <c r="D15" s="25"/>
      <c r="G15" s="113">
        <v>0</v>
      </c>
      <c r="H15" s="114">
        <f t="shared" ref="H15:H18" si="2">1/$H$1</f>
        <v>5.5555555555555552E-2</v>
      </c>
      <c r="I15" s="113">
        <f t="shared" ref="I15:I18" si="3">H15*G15</f>
        <v>0</v>
      </c>
      <c r="J15" s="113" t="s">
        <v>151</v>
      </c>
      <c r="N15" s="35"/>
      <c r="O15" s="34"/>
    </row>
    <row r="16" spans="1:17" x14ac:dyDescent="0.15">
      <c r="A16" s="26">
        <f>'Chart of Accts'!A15</f>
        <v>200900</v>
      </c>
      <c r="B16" s="26" t="str">
        <f>'Chart of Accts'!B15</f>
        <v>Inventory-Raw Materials (Direct Post)</v>
      </c>
      <c r="C16" s="25">
        <v>32000</v>
      </c>
      <c r="D16" s="25"/>
      <c r="G16" s="113">
        <v>0</v>
      </c>
      <c r="H16" s="114">
        <f t="shared" si="2"/>
        <v>5.5555555555555552E-2</v>
      </c>
      <c r="I16" s="113">
        <f t="shared" si="3"/>
        <v>0</v>
      </c>
      <c r="J16" s="113" t="s">
        <v>151</v>
      </c>
      <c r="N16" s="35"/>
      <c r="O16" s="34"/>
    </row>
    <row r="17" spans="1:15" x14ac:dyDescent="0.15">
      <c r="A17" s="26">
        <f>'Chart of Accts'!A16</f>
        <v>200910</v>
      </c>
      <c r="B17" s="26" t="str">
        <f>'Chart of Accts'!B16</f>
        <v>Inventory-Finished Goods (Direct Post)</v>
      </c>
      <c r="C17" s="25">
        <f>15180+79441+17091+169586</f>
        <v>281298</v>
      </c>
      <c r="D17" s="25"/>
      <c r="G17" s="113">
        <v>0</v>
      </c>
      <c r="H17" s="114">
        <f t="shared" si="2"/>
        <v>5.5555555555555552E-2</v>
      </c>
      <c r="I17" s="113">
        <f t="shared" si="3"/>
        <v>0</v>
      </c>
      <c r="J17" s="113" t="s">
        <v>151</v>
      </c>
      <c r="N17" s="35"/>
      <c r="O17" s="34"/>
    </row>
    <row r="18" spans="1:15" x14ac:dyDescent="0.15">
      <c r="A18" s="26">
        <f>'Chart of Accts'!A17</f>
        <v>200920</v>
      </c>
      <c r="B18" s="26" t="str">
        <f>'Chart of Accts'!B17</f>
        <v>Inventory-Trading Goods (Direct Post)</v>
      </c>
      <c r="C18" s="25">
        <f>1380+65094</f>
        <v>66474</v>
      </c>
      <c r="D18" s="25"/>
      <c r="G18" s="113">
        <v>0</v>
      </c>
      <c r="H18" s="114">
        <f t="shared" si="2"/>
        <v>5.5555555555555552E-2</v>
      </c>
      <c r="I18" s="113">
        <f t="shared" si="3"/>
        <v>0</v>
      </c>
      <c r="J18" s="113" t="s">
        <v>151</v>
      </c>
      <c r="N18" s="35"/>
      <c r="O18" s="34"/>
    </row>
    <row r="19" spans="1:15" x14ac:dyDescent="0.15">
      <c r="A19" s="26">
        <f>'Chart of Accts'!A18</f>
        <v>200930</v>
      </c>
      <c r="B19" s="26" t="str">
        <f>'Chart of Accts'!B18</f>
        <v>Inventory-Semi-finished Goods (Direct Post)</v>
      </c>
      <c r="C19" s="25"/>
      <c r="D19" s="25"/>
      <c r="E19" s="99" t="s">
        <v>140</v>
      </c>
      <c r="N19" s="35"/>
      <c r="O19" s="34"/>
    </row>
    <row r="20" spans="1:15" x14ac:dyDescent="0.15">
      <c r="A20" s="26">
        <f>'Chart of Accts'!A19</f>
        <v>210000</v>
      </c>
      <c r="B20" s="26" t="str">
        <f>'Chart of Accts'!B19</f>
        <v>Prepaid Insurance</v>
      </c>
      <c r="C20" s="25">
        <f>2500*2</f>
        <v>5000</v>
      </c>
      <c r="D20" s="25"/>
      <c r="G20" s="113">
        <v>0</v>
      </c>
      <c r="H20" s="114">
        <f>1/$H$1</f>
        <v>5.5555555555555552E-2</v>
      </c>
      <c r="I20" s="113">
        <f>H20*G20</f>
        <v>0</v>
      </c>
      <c r="J20" s="113" t="s">
        <v>151</v>
      </c>
      <c r="N20" s="35"/>
      <c r="O20" s="34"/>
    </row>
    <row r="21" spans="1:15" x14ac:dyDescent="0.15">
      <c r="A21" s="26">
        <f>'Chart of Accts'!A20</f>
        <v>211000</v>
      </c>
      <c r="B21" s="26" t="str">
        <f>'Chart of Accts'!B20</f>
        <v>Prepaid Supplies</v>
      </c>
      <c r="C21" s="25"/>
      <c r="D21" s="25"/>
      <c r="E21" s="99" t="s">
        <v>140</v>
      </c>
      <c r="N21" s="35"/>
      <c r="O21" s="34"/>
    </row>
    <row r="22" spans="1:15" x14ac:dyDescent="0.15">
      <c r="A22" s="26">
        <f>'Chart of Accts'!A21</f>
        <v>212000</v>
      </c>
      <c r="B22" s="26" t="str">
        <f>'Chart of Accts'!B21</f>
        <v>Prepaid Advertising</v>
      </c>
      <c r="C22" s="25">
        <v>1000</v>
      </c>
      <c r="D22" s="25"/>
      <c r="G22" s="113">
        <v>0</v>
      </c>
      <c r="H22" s="114">
        <f>1/$H$1</f>
        <v>5.5555555555555552E-2</v>
      </c>
      <c r="I22" s="113">
        <f>H22*G22</f>
        <v>0</v>
      </c>
      <c r="J22" s="113" t="s">
        <v>151</v>
      </c>
      <c r="N22" s="35"/>
      <c r="O22" s="34"/>
    </row>
    <row r="23" spans="1:15" x14ac:dyDescent="0.15">
      <c r="A23" s="26">
        <f>'Chart of Accts'!A22</f>
        <v>215000</v>
      </c>
      <c r="B23" s="26" t="str">
        <f>'Chart of Accts'!B22</f>
        <v>Prepaid Rent</v>
      </c>
      <c r="C23" s="25"/>
      <c r="D23" s="25"/>
      <c r="E23" s="99" t="s">
        <v>140</v>
      </c>
      <c r="N23" s="35"/>
      <c r="O23" s="34"/>
    </row>
    <row r="24" spans="1:15" x14ac:dyDescent="0.15">
      <c r="A24" s="26">
        <f>'Chart of Accts'!A23</f>
        <v>216000</v>
      </c>
      <c r="B24" s="26" t="str">
        <f>'Chart of Accts'!B23</f>
        <v>Deposits on Purchases</v>
      </c>
      <c r="C24" s="25"/>
      <c r="D24" s="25"/>
      <c r="E24" s="99" t="s">
        <v>140</v>
      </c>
      <c r="N24" s="35"/>
      <c r="O24" s="34"/>
    </row>
    <row r="25" spans="1:15" x14ac:dyDescent="0.15">
      <c r="A25" s="26">
        <f>'Chart of Accts'!A24</f>
        <v>220000</v>
      </c>
      <c r="B25" s="26" t="str">
        <f>'Chart of Accts'!B24</f>
        <v>Notes Receivable</v>
      </c>
      <c r="C25" s="25"/>
      <c r="D25" s="25"/>
      <c r="E25" s="99" t="s">
        <v>140</v>
      </c>
      <c r="M25" s="2"/>
      <c r="N25" s="35"/>
      <c r="O25" s="34"/>
    </row>
    <row r="26" spans="1:15" x14ac:dyDescent="0.15">
      <c r="A26" s="26">
        <f>'Chart of Accts'!A25</f>
        <v>220050</v>
      </c>
      <c r="B26" s="26" t="str">
        <f>'Chart of Accts'!B25</f>
        <v>Fixed Assets</v>
      </c>
      <c r="C26" s="25"/>
      <c r="D26" s="25"/>
      <c r="E26" s="99" t="s">
        <v>140</v>
      </c>
      <c r="N26" s="35"/>
      <c r="O26" s="34"/>
    </row>
    <row r="27" spans="1:15" x14ac:dyDescent="0.15">
      <c r="A27" s="26">
        <f>'Chart of Accts'!A26</f>
        <v>220060</v>
      </c>
      <c r="B27" s="26" t="str">
        <f>'Chart of Accts'!B26</f>
        <v>Accumulated Depreciation - Fixed Assets</v>
      </c>
      <c r="C27" s="25"/>
      <c r="D27" s="25"/>
      <c r="E27" s="99" t="s">
        <v>140</v>
      </c>
      <c r="N27" s="35"/>
      <c r="O27" s="34"/>
    </row>
    <row r="28" spans="1:15" x14ac:dyDescent="0.15">
      <c r="A28" s="26">
        <f>'Chart of Accts'!A27</f>
        <v>220110</v>
      </c>
      <c r="B28" s="26" t="str">
        <f>'Chart of Accts'!B27</f>
        <v>Land (Direct Post)</v>
      </c>
      <c r="C28" s="25">
        <v>425000</v>
      </c>
      <c r="D28" s="25"/>
      <c r="G28" s="113">
        <v>0</v>
      </c>
      <c r="H28" s="114">
        <f t="shared" ref="H28:H30" si="4">1/$H$1</f>
        <v>5.5555555555555552E-2</v>
      </c>
      <c r="I28" s="113">
        <f t="shared" ref="I28:I30" si="5">H28*G28</f>
        <v>0</v>
      </c>
      <c r="J28" s="113" t="s">
        <v>151</v>
      </c>
      <c r="N28" s="35"/>
      <c r="O28" s="26"/>
    </row>
    <row r="29" spans="1:15" x14ac:dyDescent="0.15">
      <c r="A29" s="26">
        <f>'Chart of Accts'!A28</f>
        <v>220210</v>
      </c>
      <c r="B29" s="26" t="str">
        <f>'Chart of Accts'!B28</f>
        <v>Production Machinery, Equip &amp; Fixtures(Dir.Post)</v>
      </c>
      <c r="C29" s="25">
        <v>915000</v>
      </c>
      <c r="D29" s="25"/>
      <c r="G29" s="113">
        <v>0</v>
      </c>
      <c r="H29" s="114">
        <f t="shared" si="4"/>
        <v>5.5555555555555552E-2</v>
      </c>
      <c r="I29" s="113">
        <f t="shared" si="5"/>
        <v>0</v>
      </c>
      <c r="J29" s="113" t="s">
        <v>151</v>
      </c>
      <c r="N29" s="35"/>
      <c r="O29" s="34"/>
    </row>
    <row r="30" spans="1:15" x14ac:dyDescent="0.15">
      <c r="A30" s="26">
        <f>'Chart of Accts'!A29</f>
        <v>220310</v>
      </c>
      <c r="B30" s="26" t="str">
        <f>'Chart of Accts'!B29</f>
        <v>Accumulated Depreciation-Machinery (Direct Post)</v>
      </c>
      <c r="C30" s="25"/>
      <c r="D30" s="25">
        <f>+C29/15*5</f>
        <v>305000</v>
      </c>
      <c r="G30" s="113">
        <v>0</v>
      </c>
      <c r="H30" s="114">
        <f t="shared" si="4"/>
        <v>5.5555555555555552E-2</v>
      </c>
      <c r="I30" s="113">
        <f t="shared" si="5"/>
        <v>0</v>
      </c>
      <c r="J30" s="113" t="s">
        <v>151</v>
      </c>
      <c r="N30" s="35"/>
      <c r="O30" s="34"/>
    </row>
    <row r="31" spans="1:15" x14ac:dyDescent="0.15">
      <c r="A31" s="26">
        <f>'Chart of Accts'!A30</f>
        <v>220400</v>
      </c>
      <c r="B31" s="26" t="str">
        <f>'Chart of Accts'!B30</f>
        <v>Office Furniture</v>
      </c>
      <c r="C31" s="25"/>
      <c r="D31" s="25"/>
      <c r="E31" s="99" t="s">
        <v>140</v>
      </c>
      <c r="N31" s="35"/>
      <c r="O31" s="34"/>
    </row>
    <row r="32" spans="1:15" x14ac:dyDescent="0.15">
      <c r="A32" s="26">
        <f>'Chart of Accts'!A31</f>
        <v>220500</v>
      </c>
      <c r="B32" s="26" t="str">
        <f>'Chart of Accts'!B31</f>
        <v>Accumulated Depreciation-Office Furniture</v>
      </c>
      <c r="C32" s="25"/>
      <c r="D32" s="25"/>
      <c r="E32" s="99" t="s">
        <v>140</v>
      </c>
      <c r="N32" s="35"/>
      <c r="O32" s="34"/>
    </row>
    <row r="33" spans="1:15" x14ac:dyDescent="0.15">
      <c r="A33" s="26">
        <f>'Chart of Accts'!A32</f>
        <v>220600</v>
      </c>
      <c r="B33" s="26" t="str">
        <f>'Chart of Accts'!B32</f>
        <v>Office Equipment and Computers</v>
      </c>
      <c r="C33" s="25"/>
      <c r="D33" s="25"/>
      <c r="E33" s="99" t="s">
        <v>140</v>
      </c>
      <c r="N33" s="35"/>
      <c r="O33" s="26"/>
    </row>
    <row r="34" spans="1:15" x14ac:dyDescent="0.15">
      <c r="A34" s="26">
        <f>'Chart of Accts'!A33</f>
        <v>220700</v>
      </c>
      <c r="B34" s="26" t="str">
        <f>'Chart of Accts'!B33</f>
        <v>Accumulated Depreciation - Office Equipment</v>
      </c>
      <c r="C34" s="25"/>
      <c r="D34" s="25"/>
      <c r="E34" s="99" t="s">
        <v>140</v>
      </c>
      <c r="N34" s="35"/>
      <c r="O34" s="26"/>
    </row>
    <row r="35" spans="1:15" x14ac:dyDescent="0.15">
      <c r="A35" s="26">
        <f>'Chart of Accts'!A34</f>
        <v>220800</v>
      </c>
      <c r="B35" s="26" t="str">
        <f>'Chart of Accts'!B34</f>
        <v>Vehicles</v>
      </c>
      <c r="C35" s="25"/>
      <c r="D35" s="25"/>
      <c r="E35" s="99" t="s">
        <v>140</v>
      </c>
      <c r="N35" s="35"/>
      <c r="O35" s="34"/>
    </row>
    <row r="36" spans="1:15" x14ac:dyDescent="0.15">
      <c r="A36" s="26">
        <f>'Chart of Accts'!A35</f>
        <v>220900</v>
      </c>
      <c r="B36" s="26" t="str">
        <f>'Chart of Accts'!B35</f>
        <v>Accumulated Depreciation-Vehicles</v>
      </c>
      <c r="C36" s="25"/>
      <c r="D36" s="25"/>
      <c r="E36" s="99" t="s">
        <v>140</v>
      </c>
      <c r="N36" s="35"/>
      <c r="O36" s="34"/>
    </row>
    <row r="37" spans="1:15" x14ac:dyDescent="0.15">
      <c r="A37" s="26">
        <f>'Chart of Accts'!A36</f>
        <v>221100</v>
      </c>
      <c r="B37" s="26" t="str">
        <f>'Chart of Accts'!B36</f>
        <v>Intangible Assets</v>
      </c>
      <c r="C37" s="25"/>
      <c r="D37" s="25"/>
      <c r="E37" s="99" t="s">
        <v>140</v>
      </c>
      <c r="N37" s="35"/>
      <c r="O37" s="34"/>
    </row>
    <row r="38" spans="1:15" x14ac:dyDescent="0.15">
      <c r="A38" s="26">
        <f>'Chart of Accts'!A37</f>
        <v>221200</v>
      </c>
      <c r="B38" s="26" t="str">
        <f>'Chart of Accts'!B37</f>
        <v>Accumulated Amortization - Intangible Assets</v>
      </c>
      <c r="C38" s="25"/>
      <c r="D38" s="25"/>
      <c r="E38" s="99" t="s">
        <v>140</v>
      </c>
      <c r="N38" s="35"/>
      <c r="O38" s="34"/>
    </row>
    <row r="39" spans="1:15" x14ac:dyDescent="0.15">
      <c r="A39" s="26">
        <f>'Chart of Accts'!A38</f>
        <v>221300</v>
      </c>
      <c r="B39" s="26" t="str">
        <f>'Chart of Accts'!B38</f>
        <v>Buildings</v>
      </c>
      <c r="C39" s="25"/>
      <c r="E39" s="99" t="s">
        <v>140</v>
      </c>
      <c r="N39" s="35"/>
      <c r="O39" s="34"/>
    </row>
    <row r="40" spans="1:15" x14ac:dyDescent="0.15">
      <c r="A40" s="26">
        <f>'Chart of Accts'!A39</f>
        <v>221400</v>
      </c>
      <c r="B40" s="26" t="str">
        <f>'Chart of Accts'!B39</f>
        <v>Accumulated Depreciation - Buildings</v>
      </c>
      <c r="C40" s="25"/>
      <c r="D40" s="25"/>
      <c r="E40" s="99" t="s">
        <v>140</v>
      </c>
      <c r="N40" s="35"/>
      <c r="O40" s="34"/>
    </row>
    <row r="41" spans="1:15" x14ac:dyDescent="0.15">
      <c r="A41" s="26">
        <f>'Chart of Accts'!A40</f>
        <v>300000</v>
      </c>
      <c r="B41" s="26" t="str">
        <f>'Chart of Accts'!B40</f>
        <v>Payables-Trade Accounts</v>
      </c>
      <c r="C41" s="25"/>
      <c r="E41" s="99" t="s">
        <v>140</v>
      </c>
      <c r="N41" s="35"/>
      <c r="O41" s="34"/>
    </row>
    <row r="42" spans="1:15" x14ac:dyDescent="0.15">
      <c r="A42" s="26">
        <f>'Chart of Accts'!A41</f>
        <v>300100</v>
      </c>
      <c r="B42" s="26" t="str">
        <f>'Chart of Accts'!B41</f>
        <v>Payables-Income Taxes</v>
      </c>
      <c r="E42" s="99" t="s">
        <v>140</v>
      </c>
      <c r="N42" s="35"/>
      <c r="O42" s="26"/>
    </row>
    <row r="43" spans="1:15" x14ac:dyDescent="0.15">
      <c r="A43" s="26">
        <f>'Chart of Accts'!A42</f>
        <v>300200</v>
      </c>
      <c r="B43" s="26" t="str">
        <f>'Chart of Accts'!B42</f>
        <v>Accounts Payable (Direct Posting Account)</v>
      </c>
      <c r="D43" s="25">
        <f>17010+30890</f>
        <v>47900</v>
      </c>
      <c r="G43" s="113">
        <v>0</v>
      </c>
      <c r="H43" s="114">
        <f>1/$H$1</f>
        <v>5.5555555555555552E-2</v>
      </c>
      <c r="I43" s="113">
        <f>H43*G43</f>
        <v>0</v>
      </c>
      <c r="J43" s="113" t="s">
        <v>151</v>
      </c>
      <c r="N43" s="35"/>
      <c r="O43" s="26"/>
    </row>
    <row r="44" spans="1:15" x14ac:dyDescent="0.15">
      <c r="A44" s="26">
        <f>'Chart of Accts'!A43</f>
        <v>300300</v>
      </c>
      <c r="B44" s="26" t="str">
        <f>'Chart of Accts'!B43</f>
        <v>Payables-Interest</v>
      </c>
      <c r="E44" s="99" t="s">
        <v>140</v>
      </c>
      <c r="N44" s="35"/>
      <c r="O44" s="26"/>
    </row>
    <row r="45" spans="1:15" x14ac:dyDescent="0.15">
      <c r="A45" s="26">
        <f>'Chart of Accts'!A44</f>
        <v>300400</v>
      </c>
      <c r="B45" s="26" t="str">
        <f>'Chart of Accts'!B44</f>
        <v>Payables-Short-Term Notes</v>
      </c>
      <c r="E45" s="99" t="s">
        <v>140</v>
      </c>
      <c r="N45" s="35"/>
      <c r="O45" s="34"/>
    </row>
    <row r="46" spans="1:15" x14ac:dyDescent="0.15">
      <c r="A46" s="26">
        <f>'Chart of Accts'!A45</f>
        <v>300500</v>
      </c>
      <c r="B46" s="26" t="str">
        <f>'Chart of Accts'!B45</f>
        <v>Payables-Long-Term Notes</v>
      </c>
      <c r="E46" s="99" t="s">
        <v>140</v>
      </c>
      <c r="N46" s="35"/>
      <c r="O46" s="34"/>
    </row>
    <row r="47" spans="1:15" x14ac:dyDescent="0.15">
      <c r="A47" s="26">
        <f>'Chart of Accts'!A46</f>
        <v>300600</v>
      </c>
      <c r="B47" s="26" t="str">
        <f>'Chart of Accts'!B46</f>
        <v>Payables-Commissions</v>
      </c>
      <c r="E47" s="99" t="s">
        <v>140</v>
      </c>
      <c r="N47" s="35"/>
      <c r="O47" s="34"/>
    </row>
    <row r="48" spans="1:15" x14ac:dyDescent="0.15">
      <c r="A48" s="26">
        <f>'Chart of Accts'!A47</f>
        <v>300700</v>
      </c>
      <c r="B48" s="26" t="str">
        <f>'Chart of Accts'!B47</f>
        <v>Payables-Salaries and Wages</v>
      </c>
      <c r="D48" s="2">
        <v>110000</v>
      </c>
      <c r="G48" s="113">
        <v>0</v>
      </c>
      <c r="H48" s="114">
        <f t="shared" ref="H48:H49" si="6">1/$H$1</f>
        <v>5.5555555555555552E-2</v>
      </c>
      <c r="I48" s="113">
        <f t="shared" ref="I48:I49" si="7">H48*G48</f>
        <v>0</v>
      </c>
      <c r="J48" s="113" t="s">
        <v>151</v>
      </c>
      <c r="N48" s="35"/>
      <c r="O48" s="34"/>
    </row>
    <row r="49" spans="1:15" x14ac:dyDescent="0.15">
      <c r="A49" s="26">
        <f>'Chart of Accts'!A48</f>
        <v>300800</v>
      </c>
      <c r="B49" s="26" t="str">
        <f>'Chart of Accts'!B48</f>
        <v>Accrued Expenses</v>
      </c>
      <c r="D49" s="2">
        <v>988</v>
      </c>
      <c r="G49" s="113">
        <v>0</v>
      </c>
      <c r="H49" s="114">
        <f t="shared" si="6"/>
        <v>5.5555555555555552E-2</v>
      </c>
      <c r="I49" s="113">
        <f t="shared" si="7"/>
        <v>0</v>
      </c>
      <c r="J49" s="113" t="s">
        <v>151</v>
      </c>
      <c r="N49" s="35"/>
      <c r="O49" s="34"/>
    </row>
    <row r="50" spans="1:15" x14ac:dyDescent="0.15">
      <c r="A50" s="26">
        <f>'Chart of Accts'!A49</f>
        <v>310000</v>
      </c>
      <c r="B50" s="26" t="str">
        <f>'Chart of Accts'!B49</f>
        <v>Goods Receipt / Invoice Receipt Account</v>
      </c>
      <c r="E50" s="99" t="s">
        <v>140</v>
      </c>
      <c r="N50" s="35"/>
      <c r="O50" s="34"/>
    </row>
    <row r="51" spans="1:15" x14ac:dyDescent="0.15">
      <c r="A51" s="26">
        <f>'Chart of Accts'!A50</f>
        <v>320000</v>
      </c>
      <c r="B51" s="26" t="str">
        <f>'Chart of Accts'!B50</f>
        <v>Accrued Tax – Output</v>
      </c>
      <c r="C51"/>
      <c r="D51" s="2">
        <v>3063</v>
      </c>
      <c r="G51" s="113">
        <v>0</v>
      </c>
      <c r="H51" s="114">
        <f>1/$H$1</f>
        <v>5.5555555555555552E-2</v>
      </c>
      <c r="I51" s="113">
        <f>H51*G51</f>
        <v>0</v>
      </c>
      <c r="J51" s="113" t="s">
        <v>151</v>
      </c>
      <c r="N51" s="35"/>
      <c r="O51" s="34"/>
    </row>
    <row r="52" spans="1:15" x14ac:dyDescent="0.15">
      <c r="A52" s="26">
        <f>'Chart of Accts'!A51</f>
        <v>321000</v>
      </c>
      <c r="B52" s="26" t="str">
        <f>'Chart of Accts'!B51</f>
        <v>Accrued Tax- Input</v>
      </c>
      <c r="C52"/>
      <c r="E52" s="99" t="s">
        <v>140</v>
      </c>
      <c r="N52" s="67"/>
      <c r="O52" s="68"/>
    </row>
    <row r="53" spans="1:15" x14ac:dyDescent="0.15">
      <c r="A53" s="26">
        <f>'Chart of Accts'!A52</f>
        <v>322000</v>
      </c>
      <c r="B53" s="26" t="str">
        <f>'Chart of Accts'!B52</f>
        <v>Unearned Revenues</v>
      </c>
      <c r="C53"/>
      <c r="E53" s="99" t="s">
        <v>140</v>
      </c>
      <c r="N53" s="35"/>
      <c r="O53" s="34"/>
    </row>
    <row r="54" spans="1:15" x14ac:dyDescent="0.15">
      <c r="A54" s="26">
        <f>'Chart of Accts'!A53</f>
        <v>329000</v>
      </c>
      <c r="B54" s="26" t="str">
        <f>'Chart of Accts'!B53</f>
        <v>Common Stock</v>
      </c>
      <c r="C54"/>
      <c r="D54" s="2">
        <v>1000000</v>
      </c>
      <c r="G54" s="113">
        <v>0</v>
      </c>
      <c r="H54" s="114">
        <f>1/$H$1</f>
        <v>5.5555555555555552E-2</v>
      </c>
      <c r="I54" s="113">
        <f>H54*G54</f>
        <v>0</v>
      </c>
      <c r="J54" s="113" t="s">
        <v>151</v>
      </c>
      <c r="N54" s="35"/>
      <c r="O54" s="34"/>
    </row>
    <row r="55" spans="1:15" x14ac:dyDescent="0.15">
      <c r="A55" s="26">
        <f>'Chart of Accts'!A54</f>
        <v>329100</v>
      </c>
      <c r="B55" s="26" t="str">
        <f>'Chart of Accts'!B54</f>
        <v>Additional Paid-in-Capital</v>
      </c>
      <c r="C55"/>
      <c r="E55" s="99" t="s">
        <v>140</v>
      </c>
      <c r="N55" s="35"/>
      <c r="O55" s="34"/>
    </row>
    <row r="56" spans="1:15" x14ac:dyDescent="0.15">
      <c r="A56" s="26">
        <v>330010</v>
      </c>
      <c r="B56" s="26" t="str">
        <f>'Chart of Accts'!B55</f>
        <v>Retained Earnings (Direct Posting)</v>
      </c>
      <c r="C56"/>
      <c r="D56" s="2">
        <v>618009</v>
      </c>
      <c r="G56" s="113">
        <v>0</v>
      </c>
      <c r="H56" s="114">
        <f>1/$H$1</f>
        <v>5.5555555555555552E-2</v>
      </c>
      <c r="I56" s="113">
        <f>H56*G56</f>
        <v>0</v>
      </c>
      <c r="J56" s="113" t="s">
        <v>151</v>
      </c>
      <c r="N56" s="35"/>
      <c r="O56" s="34"/>
    </row>
    <row r="57" spans="1:15" x14ac:dyDescent="0.15">
      <c r="A57" s="26">
        <f>'Chart of Accts'!A56</f>
        <v>600000</v>
      </c>
      <c r="B57" s="26" t="str">
        <f>'Chart of Accts'!B56</f>
        <v>Sales Revenue</v>
      </c>
      <c r="C57"/>
      <c r="E57" s="99" t="s">
        <v>140</v>
      </c>
      <c r="N57" s="35"/>
      <c r="O57" s="34"/>
    </row>
    <row r="58" spans="1:15" x14ac:dyDescent="0.15">
      <c r="A58" s="26">
        <f>'Chart of Accts'!A57</f>
        <v>610000</v>
      </c>
      <c r="B58" s="26" t="str">
        <f>'Chart of Accts'!B57</f>
        <v>Sales Discount</v>
      </c>
      <c r="C58"/>
      <c r="E58" s="99" t="s">
        <v>140</v>
      </c>
      <c r="N58" s="35"/>
      <c r="O58" s="34"/>
    </row>
    <row r="59" spans="1:15" x14ac:dyDescent="0.15">
      <c r="A59" s="26">
        <f>'Chart of Accts'!A58</f>
        <v>620000</v>
      </c>
      <c r="B59" s="26" t="str">
        <f>'Chart of Accts'!B58</f>
        <v>Miscellaneous Revenue</v>
      </c>
      <c r="C59"/>
      <c r="E59" s="99" t="s">
        <v>140</v>
      </c>
      <c r="N59" s="35"/>
      <c r="O59" s="34"/>
    </row>
    <row r="60" spans="1:15" x14ac:dyDescent="0.15">
      <c r="A60" s="26">
        <f>'Chart of Accts'!A59</f>
        <v>630000</v>
      </c>
      <c r="B60" s="26" t="str">
        <f>'Chart of Accts'!B59</f>
        <v>Revenue Deductions</v>
      </c>
      <c r="C60"/>
      <c r="E60" s="99" t="s">
        <v>140</v>
      </c>
      <c r="N60" s="35"/>
      <c r="O60" s="34"/>
    </row>
    <row r="61" spans="1:15" x14ac:dyDescent="0.15">
      <c r="A61" s="26">
        <f>'Chart of Accts'!A60</f>
        <v>640000</v>
      </c>
      <c r="B61" s="26" t="str">
        <f>'Chart of Accts'!B60</f>
        <v>Gain or Loss on Sale of Assets</v>
      </c>
      <c r="C61"/>
      <c r="E61" s="99" t="s">
        <v>140</v>
      </c>
      <c r="N61" s="35"/>
      <c r="O61" s="34"/>
    </row>
    <row r="62" spans="1:15" x14ac:dyDescent="0.15">
      <c r="A62" s="26">
        <f>'Chart of Accts'!A61</f>
        <v>650000</v>
      </c>
      <c r="B62" s="26" t="str">
        <f>'Chart of Accts'!B61</f>
        <v>Customer Service Revenue</v>
      </c>
      <c r="C62"/>
      <c r="E62" s="99" t="s">
        <v>140</v>
      </c>
      <c r="N62" s="35"/>
      <c r="O62" s="34"/>
    </row>
    <row r="63" spans="1:15" x14ac:dyDescent="0.15">
      <c r="A63" s="26">
        <f>'Chart of Accts'!A62</f>
        <v>650100</v>
      </c>
      <c r="B63" s="26" t="str">
        <f>'Chart of Accts'!B62</f>
        <v>Customer Service Revenue Settlement</v>
      </c>
      <c r="C63"/>
      <c r="E63" s="99" t="s">
        <v>140</v>
      </c>
      <c r="M63" s="2"/>
      <c r="N63" s="35"/>
      <c r="O63" s="34"/>
    </row>
    <row r="64" spans="1:15" x14ac:dyDescent="0.15">
      <c r="A64" s="26">
        <f>'Chart of Accts'!A63</f>
        <v>700000</v>
      </c>
      <c r="B64" s="26" t="str">
        <f>'Chart of Accts'!B63</f>
        <v>Labor</v>
      </c>
      <c r="C64"/>
      <c r="E64" s="99" t="s">
        <v>140</v>
      </c>
      <c r="M64" s="2"/>
      <c r="N64" s="35"/>
      <c r="O64" s="34"/>
    </row>
    <row r="65" spans="1:15" x14ac:dyDescent="0.15">
      <c r="A65" s="26">
        <f>'Chart of Accts'!A64</f>
        <v>720000</v>
      </c>
      <c r="B65" s="26" t="str">
        <f>'Chart of Accts'!B64</f>
        <v>Raw Material Consumption Expense</v>
      </c>
      <c r="C65"/>
      <c r="E65" s="99" t="s">
        <v>140</v>
      </c>
      <c r="N65" s="35"/>
      <c r="O65" s="34"/>
    </row>
    <row r="66" spans="1:15" x14ac:dyDescent="0.15">
      <c r="A66" s="26">
        <f>'Chart of Accts'!A65</f>
        <v>720100</v>
      </c>
      <c r="B66" s="26" t="str">
        <f>'Chart of Accts'!B65</f>
        <v>Finished Product Consumption Expense</v>
      </c>
      <c r="C66"/>
      <c r="E66" s="99" t="s">
        <v>140</v>
      </c>
      <c r="N66" s="35"/>
      <c r="O66" s="34"/>
    </row>
    <row r="67" spans="1:15" x14ac:dyDescent="0.15">
      <c r="A67" s="26">
        <f>'Chart of Accts'!A66</f>
        <v>720200</v>
      </c>
      <c r="B67" s="26" t="str">
        <f>'Chart of Accts'!B66</f>
        <v>Trading Good Consumption Expense</v>
      </c>
      <c r="C67"/>
      <c r="E67" s="99" t="s">
        <v>140</v>
      </c>
      <c r="N67" s="35"/>
      <c r="O67" s="34"/>
    </row>
    <row r="68" spans="1:15" x14ac:dyDescent="0.15">
      <c r="A68" s="26">
        <f>'Chart of Accts'!A67</f>
        <v>720300</v>
      </c>
      <c r="B68" s="26" t="str">
        <f>'Chart of Accts'!B67</f>
        <v>Semi-Finished Consumption Expense</v>
      </c>
      <c r="C68"/>
      <c r="E68" s="99" t="s">
        <v>140</v>
      </c>
      <c r="N68" s="35"/>
      <c r="O68" s="34"/>
    </row>
    <row r="69" spans="1:15" x14ac:dyDescent="0.15">
      <c r="A69" s="26">
        <f>'Chart of Accts'!A68</f>
        <v>740000</v>
      </c>
      <c r="B69" s="26" t="str">
        <f>'Chart of Accts'!B68</f>
        <v>Supplies Expense</v>
      </c>
      <c r="C69"/>
      <c r="E69" s="99" t="s">
        <v>140</v>
      </c>
      <c r="N69" s="35"/>
      <c r="O69" s="34"/>
    </row>
    <row r="70" spans="1:15" x14ac:dyDescent="0.15">
      <c r="A70" s="26">
        <f>'Chart of Accts'!A69</f>
        <v>740100</v>
      </c>
      <c r="B70" s="26" t="str">
        <f>'Chart of Accts'!B69</f>
        <v>Telephone and Internet Expense</v>
      </c>
      <c r="C70"/>
      <c r="E70" s="99" t="s">
        <v>140</v>
      </c>
      <c r="N70" s="35"/>
      <c r="O70" s="34"/>
    </row>
    <row r="71" spans="1:15" x14ac:dyDescent="0.15">
      <c r="A71" s="26">
        <f>'Chart of Accts'!A70</f>
        <v>740200</v>
      </c>
      <c r="B71" s="26" t="str">
        <f>'Chart of Accts'!B70</f>
        <v>Legal and Professional Expense</v>
      </c>
      <c r="C71"/>
      <c r="E71" s="99" t="s">
        <v>140</v>
      </c>
      <c r="N71" s="35"/>
      <c r="O71" s="34"/>
    </row>
    <row r="72" spans="1:15" x14ac:dyDescent="0.15">
      <c r="A72" s="26">
        <f>'Chart of Accts'!A71</f>
        <v>740300</v>
      </c>
      <c r="B72" s="26" t="str">
        <f>'Chart of Accts'!B71</f>
        <v>Rent Expense</v>
      </c>
      <c r="C72"/>
      <c r="E72" s="99" t="s">
        <v>140</v>
      </c>
      <c r="N72" s="35"/>
      <c r="O72" s="34"/>
    </row>
    <row r="73" spans="1:15" x14ac:dyDescent="0.15">
      <c r="A73" s="26">
        <f>'Chart of Accts'!A72</f>
        <v>740400</v>
      </c>
      <c r="B73" s="26" t="str">
        <f>'Chart of Accts'!B72</f>
        <v>Insurance Expense</v>
      </c>
      <c r="C73"/>
      <c r="E73" s="99" t="s">
        <v>140</v>
      </c>
      <c r="N73" s="35"/>
      <c r="O73" s="34"/>
    </row>
    <row r="74" spans="1:15" x14ac:dyDescent="0.15">
      <c r="A74" s="26">
        <f>'Chart of Accts'!A73</f>
        <v>740500</v>
      </c>
      <c r="B74" s="26" t="str">
        <f>'Chart of Accts'!B73</f>
        <v>Payroll Expense-Office</v>
      </c>
      <c r="C74"/>
      <c r="E74" s="99" t="s">
        <v>140</v>
      </c>
      <c r="N74" s="35"/>
      <c r="O74" s="34"/>
    </row>
    <row r="75" spans="1:15" x14ac:dyDescent="0.15">
      <c r="A75" s="26">
        <f>'Chart of Accts'!A74</f>
        <v>740600</v>
      </c>
      <c r="B75" s="26" t="str">
        <f>'Chart of Accts'!B74</f>
        <v>Payroll Expense-Administrative</v>
      </c>
      <c r="C75"/>
      <c r="E75" s="99" t="s">
        <v>140</v>
      </c>
      <c r="N75" s="35"/>
      <c r="O75" s="34"/>
    </row>
    <row r="76" spans="1:15" x14ac:dyDescent="0.15">
      <c r="A76" s="26">
        <f>'Chart of Accts'!A75</f>
        <v>740700</v>
      </c>
      <c r="B76" s="26" t="str">
        <f>'Chart of Accts'!B75</f>
        <v>Sales Expense</v>
      </c>
      <c r="C76"/>
      <c r="E76" s="99" t="s">
        <v>140</v>
      </c>
      <c r="N76" s="35"/>
      <c r="O76" s="34"/>
    </row>
    <row r="77" spans="1:15" x14ac:dyDescent="0.15">
      <c r="A77" s="26">
        <f>'Chart of Accts'!A76</f>
        <v>740800</v>
      </c>
      <c r="B77" s="26" t="str">
        <f>'Chart of Accts'!B76</f>
        <v>Tax Expense - Property</v>
      </c>
      <c r="C77"/>
      <c r="E77" s="99" t="s">
        <v>140</v>
      </c>
      <c r="N77" s="35"/>
      <c r="O77" s="26"/>
    </row>
    <row r="78" spans="1:15" x14ac:dyDescent="0.15">
      <c r="A78" s="26">
        <f>'Chart of Accts'!A77</f>
        <v>740900</v>
      </c>
      <c r="B78" s="26" t="str">
        <f>'Chart of Accts'!B77</f>
        <v>Tax Expense- Income</v>
      </c>
      <c r="C78"/>
      <c r="E78" s="99" t="s">
        <v>140</v>
      </c>
      <c r="N78" s="35"/>
      <c r="O78" s="34"/>
    </row>
    <row r="79" spans="1:15" x14ac:dyDescent="0.15">
      <c r="A79" s="26">
        <f>'Chart of Accts'!A78</f>
        <v>741000</v>
      </c>
      <c r="B79" s="26" t="str">
        <f>'Chart of Accts'!B78</f>
        <v>Miscellaneous Expense</v>
      </c>
      <c r="C79"/>
      <c r="E79" s="99" t="s">
        <v>140</v>
      </c>
      <c r="N79" s="35"/>
      <c r="O79" s="34"/>
    </row>
    <row r="80" spans="1:15" x14ac:dyDescent="0.15">
      <c r="A80" s="26">
        <f>'Chart of Accts'!A79</f>
        <v>741100</v>
      </c>
      <c r="B80" s="26" t="str">
        <f>'Chart of Accts'!B79</f>
        <v>Warranty Expense</v>
      </c>
      <c r="C80"/>
      <c r="E80" s="99" t="s">
        <v>140</v>
      </c>
      <c r="N80" s="35"/>
      <c r="O80" s="34"/>
    </row>
    <row r="81" spans="1:15" x14ac:dyDescent="0.15">
      <c r="A81" s="26">
        <f>'Chart of Accts'!A80</f>
        <v>741200</v>
      </c>
      <c r="B81" s="26" t="str">
        <f>'Chart of Accts'!B80</f>
        <v>Bad Debt Expense</v>
      </c>
      <c r="C81"/>
      <c r="E81" s="99" t="s">
        <v>140</v>
      </c>
      <c r="N81" s="35"/>
      <c r="O81" s="34"/>
    </row>
    <row r="82" spans="1:15" x14ac:dyDescent="0.15">
      <c r="A82" s="26">
        <f>'Chart of Accts'!A81</f>
        <v>741300</v>
      </c>
      <c r="B82" s="26" t="str">
        <f>'Chart of Accts'!B81</f>
        <v>Information Technology Expense Account</v>
      </c>
      <c r="C82"/>
      <c r="E82" s="99" t="s">
        <v>140</v>
      </c>
      <c r="N82" s="35"/>
      <c r="O82" s="34"/>
    </row>
    <row r="83" spans="1:15" x14ac:dyDescent="0.15">
      <c r="A83" s="26">
        <f>'Chart of Accts'!A82</f>
        <v>741400</v>
      </c>
      <c r="B83" s="26" t="str">
        <f>'Chart of Accts'!B82</f>
        <v>Production Order Variance Expense Account</v>
      </c>
      <c r="C83"/>
      <c r="E83" s="99" t="s">
        <v>140</v>
      </c>
      <c r="N83" s="35"/>
      <c r="O83" s="34"/>
    </row>
    <row r="84" spans="1:15" x14ac:dyDescent="0.15">
      <c r="A84" s="26">
        <f>'Chart of Accts'!A83</f>
        <v>741500</v>
      </c>
      <c r="B84" s="26" t="str">
        <f>'Chart of Accts'!B83</f>
        <v>Utilities (electricity &amp; phone)</v>
      </c>
      <c r="C84"/>
      <c r="E84" s="99" t="s">
        <v>140</v>
      </c>
      <c r="N84" s="35"/>
      <c r="O84" s="34"/>
    </row>
    <row r="85" spans="1:15" x14ac:dyDescent="0.15">
      <c r="A85" s="26">
        <f>'Chart of Accts'!A84</f>
        <v>741600</v>
      </c>
      <c r="B85" s="26" t="str">
        <f>'Chart of Accts'!B84</f>
        <v>Manufacturing Output settlement</v>
      </c>
      <c r="C85"/>
      <c r="E85" s="99" t="s">
        <v>140</v>
      </c>
      <c r="N85" s="35"/>
      <c r="O85" s="26"/>
    </row>
    <row r="86" spans="1:15" x14ac:dyDescent="0.15">
      <c r="A86" s="26">
        <f>'Chart of Accts'!A85</f>
        <v>741700</v>
      </c>
      <c r="B86" s="26" t="str">
        <f>'Chart of Accts'!B85</f>
        <v>Manufacturing Output Settlement Variance</v>
      </c>
      <c r="C86"/>
      <c r="E86" s="99" t="s">
        <v>140</v>
      </c>
      <c r="N86" s="35"/>
      <c r="O86" s="34"/>
    </row>
    <row r="87" spans="1:15" x14ac:dyDescent="0.15">
      <c r="A87" s="26">
        <f>'Chart of Accts'!A86</f>
        <v>741800</v>
      </c>
      <c r="B87" s="26" t="str">
        <f>'Chart of Accts'!B86</f>
        <v>Depreciation Expense</v>
      </c>
      <c r="C87"/>
      <c r="E87" s="99" t="s">
        <v>140</v>
      </c>
      <c r="N87" s="35"/>
      <c r="O87" s="34"/>
    </row>
    <row r="88" spans="1:15" x14ac:dyDescent="0.15">
      <c r="A88" s="26">
        <f>'Chart of Accts'!A87</f>
        <v>741900</v>
      </c>
      <c r="B88" s="26" t="str">
        <f>'Chart of Accts'!B87</f>
        <v>Advertising Expense</v>
      </c>
      <c r="C88"/>
      <c r="E88" s="99" t="s">
        <v>140</v>
      </c>
      <c r="N88" s="35"/>
      <c r="O88" s="34"/>
    </row>
    <row r="89" spans="1:15" x14ac:dyDescent="0.15">
      <c r="A89" s="26">
        <f>'Chart of Accts'!A88</f>
        <v>742000</v>
      </c>
      <c r="B89" s="26" t="str">
        <f>'Chart of Accts'!B88</f>
        <v>Vendor Discounts Missed</v>
      </c>
      <c r="C89"/>
      <c r="E89" s="99" t="s">
        <v>140</v>
      </c>
      <c r="N89" s="35"/>
      <c r="O89" s="34"/>
    </row>
    <row r="90" spans="1:15" x14ac:dyDescent="0.15">
      <c r="A90" s="26">
        <f>'Chart of Accts'!A89</f>
        <v>742100</v>
      </c>
      <c r="B90" s="26" t="str">
        <f>'Chart of Accts'!B89</f>
        <v>Shipping Expense</v>
      </c>
      <c r="C90"/>
      <c r="E90" s="99" t="s">
        <v>140</v>
      </c>
      <c r="N90" s="35"/>
      <c r="O90" s="34"/>
    </row>
    <row r="91" spans="1:15" x14ac:dyDescent="0.15">
      <c r="A91" s="26">
        <f>'Chart of Accts'!A90</f>
        <v>760000</v>
      </c>
      <c r="B91" s="26" t="str">
        <f>'Chart of Accts'!B90</f>
        <v>Purchase Price Difference</v>
      </c>
      <c r="C91"/>
      <c r="E91" s="99" t="s">
        <v>140</v>
      </c>
      <c r="N91" s="35"/>
      <c r="O91" s="34"/>
    </row>
    <row r="92" spans="1:15" x14ac:dyDescent="0.15">
      <c r="A92" s="26">
        <f>'Chart of Accts'!A91</f>
        <v>760100</v>
      </c>
      <c r="B92" s="26" t="str">
        <f>'Chart of Accts'!B91</f>
        <v>Production Variance</v>
      </c>
      <c r="C92"/>
      <c r="E92" s="99" t="s">
        <v>140</v>
      </c>
      <c r="N92" s="37"/>
      <c r="O92" s="1"/>
    </row>
    <row r="93" spans="1:15" x14ac:dyDescent="0.15">
      <c r="A93" s="26">
        <f>'Chart of Accts'!A92</f>
        <v>770000</v>
      </c>
      <c r="B93" s="26" t="str">
        <f>'Chart of Accts'!B92</f>
        <v>Research and Development</v>
      </c>
      <c r="E93" s="99" t="s">
        <v>140</v>
      </c>
      <c r="N93" s="37"/>
      <c r="O93" s="66"/>
    </row>
    <row r="94" spans="1:15" x14ac:dyDescent="0.15">
      <c r="A94" s="26">
        <f>'Chart of Accts'!A93</f>
        <v>780000</v>
      </c>
      <c r="B94" s="26" t="str">
        <f>'Chart of Accts'!B93</f>
        <v>Cost of Goods Sold</v>
      </c>
      <c r="E94" s="99" t="s">
        <v>140</v>
      </c>
      <c r="N94" s="37"/>
      <c r="O94" s="66"/>
    </row>
    <row r="95" spans="1:15" x14ac:dyDescent="0.15">
      <c r="A95" s="26"/>
      <c r="B95" s="26"/>
      <c r="N95" s="37"/>
      <c r="O95" s="1"/>
    </row>
    <row r="96" spans="1:15" x14ac:dyDescent="0.15">
      <c r="A96" s="26"/>
      <c r="B96" s="26"/>
      <c r="N96" s="37"/>
      <c r="O96" s="1"/>
    </row>
    <row r="97" spans="3:14" ht="16" x14ac:dyDescent="0.2">
      <c r="C97" s="2">
        <f>SUM(C3:C96)</f>
        <v>2087460</v>
      </c>
      <c r="D97" s="2">
        <f>SUM(D3:D96)</f>
        <v>2087460</v>
      </c>
      <c r="H97" s="2">
        <f>SUM(H3:H96)</f>
        <v>1.0000000000000002</v>
      </c>
      <c r="I97" s="2">
        <f>SUM(I3:I96)</f>
        <v>0</v>
      </c>
      <c r="K97" s="98" t="s">
        <v>138</v>
      </c>
      <c r="N97" s="2"/>
    </row>
  </sheetData>
  <autoFilter ref="B2:E97">
    <filterColumn colId="3">
      <filters blank="1"/>
    </filterColumn>
  </autoFilter>
  <customSheetViews>
    <customSheetView guid="{CF47C955-FD15-41EA-B720-35F935A5C79E}" fitToPage="1" showRuler="0">
      <selection activeCell="D11" sqref="D11"/>
      <pageMargins left="0.7" right="0.7" top="0.75" bottom="0.75" header="0.3" footer="0.3"/>
      <printOptions gridLines="1"/>
      <pageSetup scale="84" orientation="portrait"/>
      <headerFooter alignWithMargins="0"/>
    </customSheetView>
  </customSheetViews>
  <mergeCells count="1">
    <mergeCell ref="A1:B1"/>
  </mergeCells>
  <phoneticPr fontId="0" type="noConversion"/>
  <printOptions gridLines="1"/>
  <pageMargins left="0.75" right="0.75" top="1" bottom="1" header="0.5" footer="0.5"/>
  <pageSetup scale="84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98"/>
  <sheetViews>
    <sheetView workbookViewId="0">
      <pane ySplit="3" topLeftCell="A4" activePane="bottomLeft" state="frozen"/>
      <selection pane="bottomLeft" activeCell="Y80" sqref="Y80"/>
    </sheetView>
  </sheetViews>
  <sheetFormatPr baseColWidth="10" defaultColWidth="8.83203125" defaultRowHeight="13" x14ac:dyDescent="0.15"/>
  <cols>
    <col min="1" max="1" width="8.83203125" style="15"/>
    <col min="2" max="2" width="10.83203125" style="23" customWidth="1"/>
    <col min="3" max="3" width="6.1640625" customWidth="1"/>
    <col min="5" max="5" width="2.83203125" style="45" customWidth="1"/>
    <col min="6" max="6" width="42.33203125" customWidth="1"/>
    <col min="7" max="7" width="12.5" style="2" customWidth="1"/>
    <col min="8" max="8" width="10.5" style="2" customWidth="1"/>
    <col min="9" max="9" width="2.5" style="121" hidden="1" customWidth="1"/>
    <col min="10" max="10" width="8.83203125" hidden="1" customWidth="1"/>
    <col min="11" max="11" width="8.83203125" style="124" hidden="1" customWidth="1"/>
    <col min="12" max="12" width="8.83203125" hidden="1" customWidth="1"/>
    <col min="13" max="13" width="19.6640625" hidden="1" customWidth="1"/>
    <col min="14" max="14" width="15.5" hidden="1" customWidth="1"/>
    <col min="15" max="15" width="3.5" style="116" hidden="1" customWidth="1"/>
    <col min="16" max="16" width="8.83203125" hidden="1" customWidth="1"/>
    <col min="17" max="17" width="8.83203125" style="124" hidden="1" customWidth="1"/>
    <col min="18" max="18" width="8.83203125" hidden="1" customWidth="1"/>
    <col min="19" max="19" width="19.6640625" hidden="1" customWidth="1"/>
    <col min="20" max="20" width="16.33203125" hidden="1" customWidth="1"/>
    <col min="21" max="21" width="3.5" style="116" hidden="1" customWidth="1"/>
    <col min="22" max="22" width="4.6640625" customWidth="1"/>
  </cols>
  <sheetData>
    <row r="1" spans="1:22" x14ac:dyDescent="0.15">
      <c r="A1" s="125" t="s">
        <v>17</v>
      </c>
      <c r="B1" s="125"/>
      <c r="C1" s="125"/>
      <c r="D1" s="125"/>
      <c r="E1" s="125"/>
      <c r="F1" s="125"/>
      <c r="G1" s="125"/>
      <c r="H1" s="125"/>
      <c r="I1" s="120"/>
      <c r="J1" s="126" t="s">
        <v>153</v>
      </c>
      <c r="K1" s="126"/>
      <c r="L1" s="126"/>
      <c r="M1" s="126"/>
      <c r="N1" s="126"/>
      <c r="P1" s="126" t="s">
        <v>154</v>
      </c>
      <c r="Q1" s="126"/>
      <c r="R1" s="126"/>
      <c r="S1" s="126"/>
      <c r="T1" s="126"/>
    </row>
    <row r="2" spans="1:22" x14ac:dyDescent="0.15">
      <c r="E2" s="32"/>
      <c r="F2" s="32"/>
      <c r="G2" s="32"/>
      <c r="J2" s="82"/>
      <c r="K2" s="118">
        <f>59/2</f>
        <v>29.5</v>
      </c>
      <c r="L2" s="82"/>
      <c r="M2" s="82"/>
      <c r="N2" s="106"/>
      <c r="P2" s="82"/>
      <c r="Q2" s="118">
        <f>39/2</f>
        <v>19.5</v>
      </c>
      <c r="R2" s="82"/>
      <c r="S2" s="82"/>
      <c r="T2" s="106"/>
      <c r="V2" s="2"/>
    </row>
    <row r="3" spans="1:22" ht="16" x14ac:dyDescent="0.15">
      <c r="A3" s="15" t="s">
        <v>14</v>
      </c>
      <c r="B3" s="23" t="s">
        <v>16</v>
      </c>
      <c r="C3" t="s">
        <v>15</v>
      </c>
      <c r="D3" s="32"/>
      <c r="E3" s="32"/>
      <c r="F3" s="32"/>
      <c r="G3" s="32" t="s">
        <v>6</v>
      </c>
      <c r="H3" s="80" t="s">
        <v>7</v>
      </c>
      <c r="I3" s="120"/>
      <c r="J3" s="86" t="s">
        <v>144</v>
      </c>
      <c r="K3" s="122" t="s">
        <v>145</v>
      </c>
      <c r="L3" s="86" t="s">
        <v>146</v>
      </c>
      <c r="M3" s="86" t="s">
        <v>147</v>
      </c>
      <c r="N3" s="110" t="s">
        <v>148</v>
      </c>
      <c r="O3" s="107"/>
      <c r="P3" s="86" t="s">
        <v>144</v>
      </c>
      <c r="Q3" s="122" t="s">
        <v>145</v>
      </c>
      <c r="R3" s="86" t="s">
        <v>146</v>
      </c>
      <c r="S3" s="86" t="s">
        <v>147</v>
      </c>
      <c r="T3" s="110" t="s">
        <v>148</v>
      </c>
      <c r="U3" s="107"/>
      <c r="V3" s="2"/>
    </row>
    <row r="4" spans="1:22" x14ac:dyDescent="0.15">
      <c r="A4" s="43">
        <v>40911</v>
      </c>
      <c r="B4" s="23">
        <v>1</v>
      </c>
      <c r="C4">
        <v>1</v>
      </c>
      <c r="D4" s="24">
        <v>300700</v>
      </c>
      <c r="E4" s="45" t="str">
        <f>VLOOKUP(D4,'Chart of Accts'!$A$2:$B$93,2)</f>
        <v>Payables-Salaries and Wages</v>
      </c>
      <c r="F4" s="32"/>
      <c r="G4" s="84"/>
      <c r="J4" s="113">
        <v>0</v>
      </c>
      <c r="K4" s="123">
        <f>1/$K$2</f>
        <v>3.3898305084745763E-2</v>
      </c>
      <c r="L4" s="113">
        <f>K4*J4</f>
        <v>0</v>
      </c>
      <c r="M4" s="81" t="s">
        <v>150</v>
      </c>
      <c r="N4" s="106"/>
      <c r="O4" s="107"/>
      <c r="P4" s="113">
        <v>0</v>
      </c>
      <c r="Q4" s="123">
        <f>1/$Q$2</f>
        <v>5.128205128205128E-2</v>
      </c>
      <c r="R4" s="113">
        <f>Q4*P4</f>
        <v>0</v>
      </c>
      <c r="S4" s="81" t="s">
        <v>152</v>
      </c>
      <c r="T4" s="106"/>
      <c r="U4" s="107"/>
      <c r="V4" s="2"/>
    </row>
    <row r="5" spans="1:22" ht="16" x14ac:dyDescent="0.2">
      <c r="D5" s="24">
        <v>100000</v>
      </c>
      <c r="E5" s="32"/>
      <c r="F5" t="str">
        <f>VLOOKUP(D5,'Chart of Accts'!$A$2:$B$93,2)</f>
        <v>Bank Account</v>
      </c>
      <c r="G5" s="32"/>
      <c r="H5" s="84"/>
      <c r="J5" s="113">
        <v>0</v>
      </c>
      <c r="K5" s="123">
        <f t="shared" ref="K5:K63" si="0">1/$K$2</f>
        <v>3.3898305084745763E-2</v>
      </c>
      <c r="L5" s="113">
        <f t="shared" ref="L5:L6" si="1">K5*J5</f>
        <v>0</v>
      </c>
      <c r="M5" s="81" t="s">
        <v>150</v>
      </c>
      <c r="N5" s="91"/>
      <c r="O5" s="107"/>
      <c r="P5" s="113">
        <v>0</v>
      </c>
      <c r="Q5" s="123">
        <f>1/$Q$2</f>
        <v>5.128205128205128E-2</v>
      </c>
      <c r="R5" s="113">
        <f>Q5*P5</f>
        <v>0</v>
      </c>
      <c r="S5" s="81" t="s">
        <v>152</v>
      </c>
      <c r="T5" s="91"/>
      <c r="U5" s="107"/>
      <c r="V5" s="2"/>
    </row>
    <row r="6" spans="1:22" ht="16" x14ac:dyDescent="0.2">
      <c r="D6" s="32"/>
      <c r="E6" s="96" t="s">
        <v>142</v>
      </c>
      <c r="F6" s="97"/>
      <c r="G6" s="32"/>
      <c r="J6" s="113">
        <v>0</v>
      </c>
      <c r="K6" s="123">
        <f t="shared" si="0"/>
        <v>3.3898305084745763E-2</v>
      </c>
      <c r="L6" s="113">
        <f t="shared" si="1"/>
        <v>0</v>
      </c>
      <c r="M6" s="81" t="s">
        <v>150</v>
      </c>
      <c r="N6" s="91"/>
      <c r="O6" s="111"/>
      <c r="P6" s="113"/>
      <c r="Q6" s="123"/>
      <c r="R6" s="113"/>
      <c r="S6" s="81"/>
      <c r="T6" s="91"/>
      <c r="U6" s="111"/>
      <c r="V6" s="80"/>
    </row>
    <row r="7" spans="1:22" ht="16" x14ac:dyDescent="0.2">
      <c r="D7" s="32"/>
      <c r="E7" s="32"/>
      <c r="F7" s="32"/>
      <c r="G7" s="32"/>
      <c r="J7" s="113"/>
      <c r="K7" s="123"/>
      <c r="L7" s="113"/>
      <c r="M7" s="113"/>
      <c r="N7" s="91"/>
      <c r="O7" s="115"/>
      <c r="P7" s="113"/>
      <c r="Q7" s="123"/>
      <c r="R7" s="113"/>
      <c r="S7" s="113"/>
      <c r="T7" s="91"/>
      <c r="U7" s="115"/>
      <c r="V7" s="2"/>
    </row>
    <row r="8" spans="1:22" ht="16" x14ac:dyDescent="0.2">
      <c r="A8" s="43">
        <v>40550</v>
      </c>
      <c r="B8" s="23">
        <v>2</v>
      </c>
      <c r="C8">
        <v>2</v>
      </c>
      <c r="D8">
        <v>741900</v>
      </c>
      <c r="E8" s="45" t="str">
        <f>VLOOKUP(D8,'Chart of Accts'!$A$2:$B$93,2)</f>
        <v>Advertising Expense</v>
      </c>
      <c r="G8" s="84"/>
      <c r="J8" s="113"/>
      <c r="K8" s="123">
        <f t="shared" si="0"/>
        <v>3.3898305084745763E-2</v>
      </c>
      <c r="L8" s="113">
        <f t="shared" ref="L8:L10" si="2">K8*J8</f>
        <v>0</v>
      </c>
      <c r="M8" s="81" t="s">
        <v>150</v>
      </c>
      <c r="N8" s="91"/>
      <c r="O8" s="117"/>
      <c r="P8" s="113"/>
      <c r="Q8" s="123">
        <f t="shared" ref="Q8:Q9" si="3">1/$Q$2</f>
        <v>5.128205128205128E-2</v>
      </c>
      <c r="R8" s="113">
        <f t="shared" ref="R8:R9" si="4">Q8*P8</f>
        <v>0</v>
      </c>
      <c r="S8" s="81" t="s">
        <v>152</v>
      </c>
      <c r="T8" s="91"/>
      <c r="U8" s="117"/>
    </row>
    <row r="9" spans="1:22" ht="16" x14ac:dyDescent="0.2">
      <c r="A9" s="43"/>
      <c r="D9">
        <v>212000</v>
      </c>
      <c r="F9" t="str">
        <f>VLOOKUP(D9,'Chart of Accts'!$A$2:$B$93,2)</f>
        <v>Prepaid Advertising</v>
      </c>
      <c r="H9" s="84"/>
      <c r="J9" s="113"/>
      <c r="K9" s="123">
        <f t="shared" si="0"/>
        <v>3.3898305084745763E-2</v>
      </c>
      <c r="L9" s="113">
        <f t="shared" si="2"/>
        <v>0</v>
      </c>
      <c r="M9" s="81" t="s">
        <v>150</v>
      </c>
      <c r="N9" s="91"/>
      <c r="O9" s="117"/>
      <c r="P9" s="113"/>
      <c r="Q9" s="123">
        <f t="shared" si="3"/>
        <v>5.128205128205128E-2</v>
      </c>
      <c r="R9" s="113">
        <f t="shared" si="4"/>
        <v>0</v>
      </c>
      <c r="S9" s="81" t="s">
        <v>152</v>
      </c>
      <c r="T9" s="91"/>
      <c r="U9" s="117"/>
    </row>
    <row r="10" spans="1:22" ht="16" x14ac:dyDescent="0.2">
      <c r="A10" s="43"/>
      <c r="E10" s="96" t="s">
        <v>142</v>
      </c>
      <c r="F10" s="97"/>
      <c r="J10" s="113"/>
      <c r="K10" s="123">
        <f t="shared" si="0"/>
        <v>3.3898305084745763E-2</v>
      </c>
      <c r="L10" s="113">
        <f t="shared" si="2"/>
        <v>0</v>
      </c>
      <c r="M10" s="81" t="s">
        <v>150</v>
      </c>
      <c r="N10" s="91"/>
      <c r="O10" s="117"/>
      <c r="P10" s="113"/>
      <c r="Q10" s="123"/>
      <c r="R10" s="113"/>
      <c r="S10" s="81"/>
      <c r="T10" s="91"/>
      <c r="U10" s="117"/>
    </row>
    <row r="11" spans="1:22" ht="16" x14ac:dyDescent="0.2">
      <c r="A11" s="43"/>
      <c r="E11" s="46"/>
      <c r="F11" s="14"/>
      <c r="O11" s="117"/>
      <c r="U11" s="117"/>
    </row>
    <row r="12" spans="1:22" ht="16" x14ac:dyDescent="0.2">
      <c r="A12" s="43">
        <v>40554</v>
      </c>
      <c r="B12" s="23">
        <f>B8+1</f>
        <v>3</v>
      </c>
      <c r="C12">
        <v>3</v>
      </c>
      <c r="D12">
        <v>200600</v>
      </c>
      <c r="E12" s="45" t="str">
        <f>VLOOKUP(D12,'Chart of Accts'!$A$2:$B$93,2)</f>
        <v>Inventory-Operating Supplies</v>
      </c>
      <c r="G12" s="84"/>
      <c r="J12" s="113"/>
      <c r="K12" s="123">
        <f t="shared" si="0"/>
        <v>3.3898305084745763E-2</v>
      </c>
      <c r="L12" s="113">
        <f t="shared" ref="L12:L14" si="5">K12*J12</f>
        <v>0</v>
      </c>
      <c r="M12" s="81" t="s">
        <v>150</v>
      </c>
      <c r="O12" s="117"/>
      <c r="P12" s="113"/>
      <c r="Q12" s="123">
        <f t="shared" ref="Q12:Q13" si="6">1/$Q$2</f>
        <v>5.128205128205128E-2</v>
      </c>
      <c r="R12" s="113">
        <f t="shared" ref="R12:R13" si="7">Q12*P12</f>
        <v>0</v>
      </c>
      <c r="S12" s="81" t="s">
        <v>152</v>
      </c>
      <c r="U12" s="117"/>
    </row>
    <row r="13" spans="1:22" ht="16" x14ac:dyDescent="0.2">
      <c r="A13" s="43"/>
      <c r="D13">
        <v>300200</v>
      </c>
      <c r="F13" t="str">
        <f>VLOOKUP(D13,'Chart of Accts'!$A$2:$B$93,2)</f>
        <v>Accounts Payable (Direct Posting Account)</v>
      </c>
      <c r="H13" s="84"/>
      <c r="J13" s="113"/>
      <c r="K13" s="123">
        <f t="shared" si="0"/>
        <v>3.3898305084745763E-2</v>
      </c>
      <c r="L13" s="113">
        <f t="shared" si="5"/>
        <v>0</v>
      </c>
      <c r="M13" s="81" t="s">
        <v>150</v>
      </c>
      <c r="O13" s="117"/>
      <c r="P13" s="113"/>
      <c r="Q13" s="123">
        <f t="shared" si="6"/>
        <v>5.128205128205128E-2</v>
      </c>
      <c r="R13" s="113">
        <f t="shared" si="7"/>
        <v>0</v>
      </c>
      <c r="S13" s="81" t="s">
        <v>152</v>
      </c>
      <c r="U13" s="117"/>
    </row>
    <row r="14" spans="1:22" x14ac:dyDescent="0.15">
      <c r="A14" s="43"/>
      <c r="E14" s="96" t="s">
        <v>142</v>
      </c>
      <c r="F14" s="97"/>
      <c r="J14" s="113"/>
      <c r="K14" s="123">
        <f t="shared" si="0"/>
        <v>3.3898305084745763E-2</v>
      </c>
      <c r="L14" s="113">
        <f t="shared" si="5"/>
        <v>0</v>
      </c>
      <c r="M14" s="81" t="s">
        <v>150</v>
      </c>
      <c r="P14" s="113"/>
      <c r="Q14" s="123"/>
      <c r="R14" s="113"/>
      <c r="S14" s="81"/>
    </row>
    <row r="15" spans="1:22" x14ac:dyDescent="0.15">
      <c r="A15" s="43"/>
      <c r="E15" s="47"/>
      <c r="F15" s="14"/>
    </row>
    <row r="16" spans="1:22" x14ac:dyDescent="0.15">
      <c r="A16" s="43">
        <v>41285</v>
      </c>
      <c r="B16" s="23">
        <v>4</v>
      </c>
      <c r="C16">
        <v>5</v>
      </c>
      <c r="D16">
        <v>100000</v>
      </c>
      <c r="E16" s="45" t="str">
        <f>VLOOKUP(D16,'Chart of Accts'!$A$2:$B$93,2)</f>
        <v>Bank Account</v>
      </c>
      <c r="G16" s="84"/>
      <c r="J16" s="113"/>
      <c r="K16" s="123">
        <f t="shared" si="0"/>
        <v>3.3898305084745763E-2</v>
      </c>
      <c r="L16" s="113">
        <f t="shared" ref="L16:L18" si="8">K16*J16</f>
        <v>0</v>
      </c>
      <c r="M16" s="81" t="s">
        <v>150</v>
      </c>
      <c r="P16" s="113"/>
      <c r="Q16" s="123">
        <f t="shared" ref="Q16:Q18" si="9">1/$Q$2</f>
        <v>5.128205128205128E-2</v>
      </c>
      <c r="R16" s="113">
        <f t="shared" ref="R16:R18" si="10">Q16*P16</f>
        <v>0</v>
      </c>
      <c r="S16" s="81" t="s">
        <v>152</v>
      </c>
    </row>
    <row r="17" spans="1:27" x14ac:dyDescent="0.15">
      <c r="A17" s="43"/>
      <c r="D17">
        <v>610000</v>
      </c>
      <c r="E17" s="45" t="str">
        <f>VLOOKUP(D17,'Chart of Accts'!$A$2:$B$93,2)</f>
        <v>Sales Discount</v>
      </c>
      <c r="G17" s="84"/>
      <c r="J17" s="113"/>
      <c r="K17" s="123">
        <f t="shared" si="0"/>
        <v>3.3898305084745763E-2</v>
      </c>
      <c r="L17" s="113">
        <f t="shared" si="8"/>
        <v>0</v>
      </c>
      <c r="M17" s="81" t="s">
        <v>150</v>
      </c>
      <c r="P17" s="113"/>
      <c r="Q17" s="123">
        <f t="shared" si="9"/>
        <v>5.128205128205128E-2</v>
      </c>
      <c r="R17" s="113">
        <f t="shared" si="10"/>
        <v>0</v>
      </c>
      <c r="S17" s="81" t="s">
        <v>152</v>
      </c>
    </row>
    <row r="18" spans="1:27" x14ac:dyDescent="0.15">
      <c r="A18" s="43"/>
      <c r="D18">
        <v>110100</v>
      </c>
      <c r="E18" s="47"/>
      <c r="F18" t="str">
        <f>VLOOKUP(D18,'Chart of Accts'!$A$2:$B$93,2)</f>
        <v>Accounts Receivable (Direct Posting Account)</v>
      </c>
      <c r="H18" s="84"/>
      <c r="J18" s="113"/>
      <c r="K18" s="123">
        <f t="shared" si="0"/>
        <v>3.3898305084745763E-2</v>
      </c>
      <c r="L18" s="113">
        <f t="shared" si="8"/>
        <v>0</v>
      </c>
      <c r="M18" s="81" t="s">
        <v>150</v>
      </c>
      <c r="P18" s="113"/>
      <c r="Q18" s="123">
        <f t="shared" si="9"/>
        <v>5.128205128205128E-2</v>
      </c>
      <c r="R18" s="113">
        <f t="shared" si="10"/>
        <v>0</v>
      </c>
      <c r="S18" s="81" t="s">
        <v>152</v>
      </c>
    </row>
    <row r="19" spans="1:27" x14ac:dyDescent="0.15">
      <c r="A19" s="43"/>
      <c r="E19" s="96" t="s">
        <v>142</v>
      </c>
      <c r="F19" s="97"/>
      <c r="J19" s="113"/>
      <c r="K19" s="123"/>
      <c r="L19" s="113"/>
      <c r="M19" s="113"/>
      <c r="P19" s="113"/>
      <c r="Q19" s="123"/>
      <c r="R19" s="113"/>
      <c r="S19" s="113"/>
    </row>
    <row r="20" spans="1:27" x14ac:dyDescent="0.15">
      <c r="A20" s="43"/>
    </row>
    <row r="21" spans="1:27" x14ac:dyDescent="0.15">
      <c r="A21" s="44">
        <v>40555</v>
      </c>
      <c r="B21" s="23">
        <v>5</v>
      </c>
      <c r="C21">
        <v>6</v>
      </c>
      <c r="D21">
        <v>300200</v>
      </c>
      <c r="E21" s="45" t="str">
        <f>VLOOKUP(D21,'Chart of Accts'!$A$2:$B$93,2)</f>
        <v>Accounts Payable (Direct Posting Account)</v>
      </c>
      <c r="G21" s="84"/>
      <c r="J21" s="113"/>
      <c r="K21" s="123">
        <f t="shared" si="0"/>
        <v>3.3898305084745763E-2</v>
      </c>
      <c r="L21" s="113">
        <f t="shared" ref="L21:L23" si="11">K21*J21</f>
        <v>0</v>
      </c>
      <c r="M21" s="81" t="s">
        <v>150</v>
      </c>
      <c r="P21" s="113"/>
      <c r="Q21" s="123">
        <f t="shared" ref="Q21:Q22" si="12">1/$Q$2</f>
        <v>5.128205128205128E-2</v>
      </c>
      <c r="R21" s="113">
        <f t="shared" ref="R21:R22" si="13">Q21*P21</f>
        <v>0</v>
      </c>
      <c r="S21" s="81" t="s">
        <v>152</v>
      </c>
    </row>
    <row r="22" spans="1:27" x14ac:dyDescent="0.15">
      <c r="A22" s="43"/>
      <c r="D22">
        <v>100000</v>
      </c>
      <c r="F22" t="str">
        <f>VLOOKUP(D22,'Chart of Accts'!$A$2:$B$93,2)</f>
        <v>Bank Account</v>
      </c>
      <c r="H22" s="84"/>
      <c r="J22" s="113"/>
      <c r="K22" s="123">
        <f t="shared" si="0"/>
        <v>3.3898305084745763E-2</v>
      </c>
      <c r="L22" s="113">
        <f t="shared" si="11"/>
        <v>0</v>
      </c>
      <c r="M22" s="81" t="s">
        <v>150</v>
      </c>
      <c r="P22" s="113"/>
      <c r="Q22" s="123">
        <f t="shared" si="12"/>
        <v>5.128205128205128E-2</v>
      </c>
      <c r="R22" s="113">
        <f t="shared" si="13"/>
        <v>0</v>
      </c>
      <c r="S22" s="81" t="s">
        <v>152</v>
      </c>
    </row>
    <row r="23" spans="1:27" x14ac:dyDescent="0.15">
      <c r="A23" s="43"/>
      <c r="E23" s="96" t="s">
        <v>142</v>
      </c>
      <c r="F23" s="97"/>
      <c r="J23" s="113"/>
      <c r="K23" s="123">
        <f t="shared" si="0"/>
        <v>3.3898305084745763E-2</v>
      </c>
      <c r="L23" s="113">
        <f t="shared" si="11"/>
        <v>0</v>
      </c>
      <c r="M23" s="81" t="s">
        <v>150</v>
      </c>
      <c r="P23" s="113"/>
      <c r="Q23" s="123"/>
      <c r="R23" s="113"/>
      <c r="S23" s="81"/>
    </row>
    <row r="24" spans="1:27" x14ac:dyDescent="0.15">
      <c r="A24" s="43"/>
      <c r="E24" s="47"/>
    </row>
    <row r="25" spans="1:27" x14ac:dyDescent="0.15">
      <c r="A25" s="43">
        <v>40556</v>
      </c>
      <c r="B25" s="23">
        <v>6</v>
      </c>
      <c r="C25">
        <v>7</v>
      </c>
      <c r="D25">
        <v>216000</v>
      </c>
      <c r="E25" s="45" t="str">
        <f>VLOOKUP(D25,'Chart of Accts'!$A$2:$B$93,2)</f>
        <v>Deposits on Purchases</v>
      </c>
      <c r="G25" s="84"/>
      <c r="J25" s="113"/>
      <c r="K25" s="123">
        <f t="shared" si="0"/>
        <v>3.3898305084745763E-2</v>
      </c>
      <c r="L25" s="113">
        <f t="shared" ref="L25:L27" si="14">K25*J25</f>
        <v>0</v>
      </c>
      <c r="M25" s="81" t="s">
        <v>150</v>
      </c>
      <c r="P25" s="113"/>
      <c r="Q25" s="123">
        <f t="shared" ref="Q25:Q26" si="15">1/$Q$2</f>
        <v>5.128205128205128E-2</v>
      </c>
      <c r="R25" s="113">
        <f>Q25*P25</f>
        <v>0</v>
      </c>
      <c r="S25" s="81" t="s">
        <v>152</v>
      </c>
    </row>
    <row r="26" spans="1:27" x14ac:dyDescent="0.15">
      <c r="A26" s="43"/>
      <c r="D26">
        <v>100000</v>
      </c>
      <c r="F26" t="str">
        <f>VLOOKUP(D26,'Chart of Accts'!$A$2:$B$93,2)</f>
        <v>Bank Account</v>
      </c>
      <c r="H26" s="84"/>
      <c r="J26" s="113"/>
      <c r="K26" s="123">
        <f t="shared" si="0"/>
        <v>3.3898305084745763E-2</v>
      </c>
      <c r="L26" s="113">
        <f t="shared" si="14"/>
        <v>0</v>
      </c>
      <c r="M26" s="81" t="s">
        <v>150</v>
      </c>
      <c r="P26" s="113"/>
      <c r="Q26" s="123">
        <f t="shared" si="15"/>
        <v>5.128205128205128E-2</v>
      </c>
      <c r="R26" s="113">
        <f>Q26*P26</f>
        <v>0</v>
      </c>
      <c r="S26" s="81" t="s">
        <v>152</v>
      </c>
    </row>
    <row r="27" spans="1:27" x14ac:dyDescent="0.15">
      <c r="A27" s="43"/>
      <c r="E27" s="96" t="s">
        <v>142</v>
      </c>
      <c r="F27" s="97"/>
      <c r="J27" s="113"/>
      <c r="K27" s="123">
        <f t="shared" si="0"/>
        <v>3.3898305084745763E-2</v>
      </c>
      <c r="L27" s="113">
        <f t="shared" si="14"/>
        <v>0</v>
      </c>
      <c r="M27" s="81" t="s">
        <v>150</v>
      </c>
      <c r="P27" s="113"/>
      <c r="Q27" s="123"/>
      <c r="R27" s="113"/>
      <c r="S27" s="81"/>
    </row>
    <row r="28" spans="1:27" x14ac:dyDescent="0.15">
      <c r="A28" s="43"/>
    </row>
    <row r="29" spans="1:27" x14ac:dyDescent="0.15">
      <c r="A29" s="43">
        <v>42382</v>
      </c>
      <c r="B29" s="23">
        <v>7</v>
      </c>
      <c r="C29">
        <v>8</v>
      </c>
      <c r="D29">
        <v>110100</v>
      </c>
      <c r="E29" s="45" t="str">
        <f>VLOOKUP(D29,'Chart of Accts'!$A$2:$B$93,2)</f>
        <v>Accounts Receivable (Direct Posting Account)</v>
      </c>
      <c r="G29" s="84"/>
      <c r="J29" s="113"/>
      <c r="K29" s="123">
        <f t="shared" si="0"/>
        <v>3.3898305084745763E-2</v>
      </c>
      <c r="L29" s="113">
        <f t="shared" ref="L29:L33" si="16">K29*J29</f>
        <v>0</v>
      </c>
      <c r="M29" s="81" t="s">
        <v>150</v>
      </c>
      <c r="P29" s="113"/>
      <c r="Q29" s="123">
        <f t="shared" ref="Q29:Q32" si="17">1/$Q$2</f>
        <v>5.128205128205128E-2</v>
      </c>
      <c r="R29" s="113">
        <f t="shared" ref="R29:R32" si="18">Q29*P29</f>
        <v>0</v>
      </c>
      <c r="S29" s="81" t="s">
        <v>152</v>
      </c>
      <c r="Z29" s="2"/>
      <c r="AA29" s="2"/>
    </row>
    <row r="30" spans="1:27" x14ac:dyDescent="0.15">
      <c r="A30" s="43"/>
      <c r="D30">
        <v>780000</v>
      </c>
      <c r="E30" s="45" t="str">
        <f>VLOOKUP(D30,'Chart of Accts'!$A$2:$B$93,2)</f>
        <v>Cost of Goods Sold</v>
      </c>
      <c r="G30" s="84"/>
      <c r="J30" s="113"/>
      <c r="K30" s="123">
        <f t="shared" si="0"/>
        <v>3.3898305084745763E-2</v>
      </c>
      <c r="L30" s="113">
        <f t="shared" si="16"/>
        <v>0</v>
      </c>
      <c r="M30" s="81" t="s">
        <v>150</v>
      </c>
      <c r="P30" s="113"/>
      <c r="Q30" s="123">
        <f t="shared" si="17"/>
        <v>5.128205128205128E-2</v>
      </c>
      <c r="R30" s="113">
        <f t="shared" si="18"/>
        <v>0</v>
      </c>
      <c r="S30" s="81" t="s">
        <v>152</v>
      </c>
      <c r="Z30" s="2"/>
      <c r="AA30" s="2"/>
    </row>
    <row r="31" spans="1:27" x14ac:dyDescent="0.15">
      <c r="A31" s="43"/>
      <c r="D31">
        <v>600000</v>
      </c>
      <c r="F31" t="str">
        <f>VLOOKUP(D31,'Chart of Accts'!$A$2:$B$93,2)</f>
        <v>Sales Revenue</v>
      </c>
      <c r="H31" s="84"/>
      <c r="J31" s="113"/>
      <c r="K31" s="123">
        <f t="shared" si="0"/>
        <v>3.3898305084745763E-2</v>
      </c>
      <c r="L31" s="113">
        <f t="shared" si="16"/>
        <v>0</v>
      </c>
      <c r="M31" s="81" t="s">
        <v>150</v>
      </c>
      <c r="P31" s="113"/>
      <c r="Q31" s="123">
        <f t="shared" si="17"/>
        <v>5.128205128205128E-2</v>
      </c>
      <c r="R31" s="113">
        <f t="shared" si="18"/>
        <v>0</v>
      </c>
      <c r="S31" s="81" t="s">
        <v>152</v>
      </c>
      <c r="Z31" s="2"/>
      <c r="AA31" s="2"/>
    </row>
    <row r="32" spans="1:27" x14ac:dyDescent="0.15">
      <c r="A32" s="43"/>
      <c r="D32">
        <v>200910</v>
      </c>
      <c r="F32" t="str">
        <f>VLOOKUP(D32,'Chart of Accts'!$A$2:$B$93,2)</f>
        <v>Inventory-Finished Goods (Direct Post)</v>
      </c>
      <c r="H32" s="84"/>
      <c r="J32" s="113"/>
      <c r="K32" s="123">
        <f t="shared" si="0"/>
        <v>3.3898305084745763E-2</v>
      </c>
      <c r="L32" s="113">
        <f t="shared" si="16"/>
        <v>0</v>
      </c>
      <c r="M32" s="81" t="s">
        <v>150</v>
      </c>
      <c r="P32" s="113"/>
      <c r="Q32" s="123">
        <f t="shared" si="17"/>
        <v>5.128205128205128E-2</v>
      </c>
      <c r="R32" s="113">
        <f t="shared" si="18"/>
        <v>0</v>
      </c>
      <c r="S32" s="81" t="s">
        <v>152</v>
      </c>
      <c r="Z32" s="2"/>
      <c r="AA32" s="2"/>
    </row>
    <row r="33" spans="1:27" x14ac:dyDescent="0.15">
      <c r="A33" s="43"/>
      <c r="E33" s="96" t="s">
        <v>142</v>
      </c>
      <c r="F33" s="97"/>
      <c r="J33" s="113"/>
      <c r="K33" s="123">
        <f t="shared" si="0"/>
        <v>3.3898305084745763E-2</v>
      </c>
      <c r="L33" s="113">
        <f t="shared" si="16"/>
        <v>0</v>
      </c>
      <c r="M33" s="81" t="s">
        <v>150</v>
      </c>
      <c r="P33" s="113"/>
      <c r="Q33" s="123"/>
      <c r="R33" s="113"/>
      <c r="S33" s="81"/>
      <c r="Z33" s="2"/>
      <c r="AA33" s="2"/>
    </row>
    <row r="34" spans="1:27" x14ac:dyDescent="0.15">
      <c r="A34" s="43"/>
      <c r="E34" s="46"/>
    </row>
    <row r="35" spans="1:27" x14ac:dyDescent="0.15">
      <c r="A35" s="43">
        <v>40560</v>
      </c>
      <c r="B35" s="23">
        <v>8</v>
      </c>
      <c r="C35">
        <v>9</v>
      </c>
      <c r="D35">
        <v>200900</v>
      </c>
      <c r="E35" s="45" t="str">
        <f>VLOOKUP(D35,'Chart of Accts'!$A$2:$B$93,2)</f>
        <v>Inventory-Raw Materials (Direct Post)</v>
      </c>
      <c r="G35" s="84"/>
      <c r="J35" s="113"/>
      <c r="K35" s="123">
        <f t="shared" si="0"/>
        <v>3.3898305084745763E-2</v>
      </c>
      <c r="L35" s="113">
        <f t="shared" ref="L35:L37" si="19">K35*J35</f>
        <v>0</v>
      </c>
      <c r="M35" s="81" t="s">
        <v>150</v>
      </c>
      <c r="P35" s="113"/>
      <c r="Q35" s="123">
        <f t="shared" ref="Q35:Q36" si="20">1/$Q$2</f>
        <v>5.128205128205128E-2</v>
      </c>
      <c r="R35" s="113">
        <f t="shared" ref="R35:R36" si="21">Q35*P35</f>
        <v>0</v>
      </c>
      <c r="S35" s="81" t="s">
        <v>152</v>
      </c>
    </row>
    <row r="36" spans="1:27" x14ac:dyDescent="0.15">
      <c r="A36" s="43"/>
      <c r="D36">
        <v>300200</v>
      </c>
      <c r="E36" s="46"/>
      <c r="F36" t="str">
        <f>VLOOKUP(D36,'Chart of Accts'!$A$2:$B$93,2)</f>
        <v>Accounts Payable (Direct Posting Account)</v>
      </c>
      <c r="H36" s="84"/>
      <c r="J36" s="113"/>
      <c r="K36" s="123">
        <f t="shared" si="0"/>
        <v>3.3898305084745763E-2</v>
      </c>
      <c r="L36" s="113">
        <f t="shared" si="19"/>
        <v>0</v>
      </c>
      <c r="M36" s="81" t="s">
        <v>150</v>
      </c>
      <c r="P36" s="113"/>
      <c r="Q36" s="123">
        <f t="shared" si="20"/>
        <v>5.128205128205128E-2</v>
      </c>
      <c r="R36" s="113">
        <f t="shared" si="21"/>
        <v>0</v>
      </c>
      <c r="S36" s="81" t="s">
        <v>152</v>
      </c>
    </row>
    <row r="37" spans="1:27" x14ac:dyDescent="0.15">
      <c r="A37" s="43"/>
      <c r="E37" s="96" t="s">
        <v>142</v>
      </c>
      <c r="F37" s="97"/>
      <c r="J37" s="113"/>
      <c r="K37" s="123">
        <f t="shared" si="0"/>
        <v>3.3898305084745763E-2</v>
      </c>
      <c r="L37" s="113">
        <f t="shared" si="19"/>
        <v>0</v>
      </c>
      <c r="M37" s="81" t="s">
        <v>150</v>
      </c>
      <c r="P37" s="113"/>
      <c r="Q37" s="123"/>
      <c r="R37" s="113"/>
      <c r="S37" s="81"/>
    </row>
    <row r="38" spans="1:27" x14ac:dyDescent="0.15">
      <c r="A38" s="43"/>
    </row>
    <row r="39" spans="1:27" x14ac:dyDescent="0.15">
      <c r="A39" s="49">
        <f>A35</f>
        <v>40560</v>
      </c>
      <c r="B39" s="50">
        <v>9</v>
      </c>
      <c r="C39" s="51">
        <v>10</v>
      </c>
      <c r="D39" s="51">
        <v>110150</v>
      </c>
      <c r="E39" s="52" t="str">
        <f>VLOOKUP(D39,'Chart of Accts'!$A$2:$B$93,2)</f>
        <v>Allowance for Bad Debts</v>
      </c>
      <c r="F39" s="51"/>
      <c r="G39" s="84"/>
      <c r="H39" s="53"/>
      <c r="J39" s="113"/>
      <c r="K39" s="123">
        <f t="shared" si="0"/>
        <v>3.3898305084745763E-2</v>
      </c>
      <c r="L39" s="113">
        <f t="shared" ref="L39:L41" si="22">K39*J39</f>
        <v>0</v>
      </c>
      <c r="M39" s="81" t="s">
        <v>150</v>
      </c>
      <c r="P39" s="113"/>
      <c r="Q39" s="123">
        <f t="shared" ref="Q39:Q40" si="23">1/$Q$2</f>
        <v>5.128205128205128E-2</v>
      </c>
      <c r="R39" s="113">
        <f t="shared" ref="R39:R40" si="24">Q39*P39</f>
        <v>0</v>
      </c>
      <c r="S39" s="81" t="s">
        <v>152</v>
      </c>
      <c r="W39" s="26"/>
    </row>
    <row r="40" spans="1:27" x14ac:dyDescent="0.15">
      <c r="A40" s="49"/>
      <c r="B40" s="50"/>
      <c r="C40" s="51"/>
      <c r="D40" s="51">
        <v>110100</v>
      </c>
      <c r="E40" s="52"/>
      <c r="F40" s="51" t="str">
        <f>VLOOKUP(D40,'Chart of Accts'!$A$2:$B$93,2)</f>
        <v>Accounts Receivable (Direct Posting Account)</v>
      </c>
      <c r="G40" s="53"/>
      <c r="H40" s="84"/>
      <c r="J40" s="113"/>
      <c r="K40" s="123">
        <f t="shared" si="0"/>
        <v>3.3898305084745763E-2</v>
      </c>
      <c r="L40" s="113">
        <f t="shared" si="22"/>
        <v>0</v>
      </c>
      <c r="M40" s="81" t="s">
        <v>150</v>
      </c>
      <c r="P40" s="113"/>
      <c r="Q40" s="123">
        <f t="shared" si="23"/>
        <v>5.128205128205128E-2</v>
      </c>
      <c r="R40" s="113">
        <f t="shared" si="24"/>
        <v>0</v>
      </c>
      <c r="S40" s="81" t="s">
        <v>152</v>
      </c>
    </row>
    <row r="41" spans="1:27" x14ac:dyDescent="0.15">
      <c r="A41" s="49"/>
      <c r="B41" s="50"/>
      <c r="C41" s="51"/>
      <c r="D41" s="51"/>
      <c r="E41" s="96" t="s">
        <v>142</v>
      </c>
      <c r="F41" s="97"/>
      <c r="G41" s="53"/>
      <c r="H41" s="53"/>
      <c r="J41" s="113"/>
      <c r="K41" s="123">
        <f t="shared" si="0"/>
        <v>3.3898305084745763E-2</v>
      </c>
      <c r="L41" s="113">
        <f t="shared" si="22"/>
        <v>0</v>
      </c>
      <c r="M41" s="81" t="s">
        <v>150</v>
      </c>
      <c r="P41" s="113"/>
      <c r="Q41" s="123"/>
      <c r="R41" s="113"/>
      <c r="S41" s="81"/>
    </row>
    <row r="42" spans="1:27" x14ac:dyDescent="0.15">
      <c r="A42" s="43"/>
      <c r="E42" s="46"/>
    </row>
    <row r="43" spans="1:27" x14ac:dyDescent="0.15">
      <c r="A43" s="43">
        <v>40568</v>
      </c>
      <c r="B43" s="23">
        <v>10</v>
      </c>
      <c r="C43">
        <v>11</v>
      </c>
      <c r="D43">
        <v>212000</v>
      </c>
      <c r="E43" s="45" t="str">
        <f>VLOOKUP(D43,'Chart of Accts'!$A$2:$B$93,2)</f>
        <v>Prepaid Advertising</v>
      </c>
      <c r="G43" s="84"/>
      <c r="J43" s="113"/>
      <c r="K43" s="123">
        <f t="shared" si="0"/>
        <v>3.3898305084745763E-2</v>
      </c>
      <c r="L43" s="113">
        <f t="shared" ref="L43:L45" si="25">K43*J43</f>
        <v>0</v>
      </c>
      <c r="M43" s="81" t="s">
        <v>150</v>
      </c>
      <c r="P43" s="113"/>
      <c r="Q43" s="123">
        <f t="shared" ref="Q43:Q44" si="26">1/$Q$2</f>
        <v>5.128205128205128E-2</v>
      </c>
      <c r="R43" s="113">
        <f t="shared" ref="R43:R44" si="27">Q43*P43</f>
        <v>0</v>
      </c>
      <c r="S43" s="81" t="s">
        <v>152</v>
      </c>
    </row>
    <row r="44" spans="1:27" x14ac:dyDescent="0.15">
      <c r="A44" s="43"/>
      <c r="D44">
        <v>100000</v>
      </c>
      <c r="F44" t="str">
        <f>VLOOKUP(D44,'Chart of Accts'!$A$2:$B$93,2)</f>
        <v>Bank Account</v>
      </c>
      <c r="H44" s="84"/>
      <c r="J44" s="113"/>
      <c r="K44" s="123">
        <f t="shared" si="0"/>
        <v>3.3898305084745763E-2</v>
      </c>
      <c r="L44" s="113">
        <f t="shared" si="25"/>
        <v>0</v>
      </c>
      <c r="M44" s="81" t="s">
        <v>150</v>
      </c>
      <c r="P44" s="113"/>
      <c r="Q44" s="123">
        <f t="shared" si="26"/>
        <v>5.128205128205128E-2</v>
      </c>
      <c r="R44" s="113">
        <f t="shared" si="27"/>
        <v>0</v>
      </c>
      <c r="S44" s="81" t="s">
        <v>152</v>
      </c>
    </row>
    <row r="45" spans="1:27" x14ac:dyDescent="0.15">
      <c r="A45" s="43"/>
      <c r="E45" s="96" t="s">
        <v>142</v>
      </c>
      <c r="F45" s="97"/>
      <c r="J45" s="113"/>
      <c r="K45" s="123">
        <f t="shared" si="0"/>
        <v>3.3898305084745763E-2</v>
      </c>
      <c r="L45" s="113">
        <f t="shared" si="25"/>
        <v>0</v>
      </c>
      <c r="M45" s="81" t="s">
        <v>150</v>
      </c>
      <c r="P45" s="113"/>
      <c r="Q45" s="123"/>
      <c r="R45" s="113"/>
      <c r="S45" s="81"/>
    </row>
    <row r="46" spans="1:27" x14ac:dyDescent="0.15">
      <c r="A46" s="43"/>
    </row>
    <row r="47" spans="1:27" x14ac:dyDescent="0.15">
      <c r="A47" s="43">
        <v>40569</v>
      </c>
      <c r="B47" s="23">
        <v>11</v>
      </c>
      <c r="C47">
        <v>13</v>
      </c>
      <c r="D47">
        <v>100000</v>
      </c>
      <c r="E47" s="45" t="str">
        <f>VLOOKUP(D47,'Chart of Accts'!$A$2:$B$93,2)</f>
        <v>Bank Account</v>
      </c>
      <c r="G47" s="84"/>
      <c r="J47" s="113"/>
      <c r="K47" s="123">
        <f t="shared" si="0"/>
        <v>3.3898305084745763E-2</v>
      </c>
      <c r="L47" s="113">
        <f t="shared" ref="L47:L51" si="28">K47*J47</f>
        <v>0</v>
      </c>
      <c r="M47" s="81" t="s">
        <v>150</v>
      </c>
      <c r="P47" s="113"/>
      <c r="Q47" s="123"/>
      <c r="R47" s="113"/>
      <c r="S47" s="81"/>
    </row>
    <row r="48" spans="1:27" x14ac:dyDescent="0.15">
      <c r="A48" s="43"/>
      <c r="D48">
        <v>780000</v>
      </c>
      <c r="E48" s="45" t="str">
        <f>VLOOKUP(D48,'Chart of Accts'!$A$2:$B$93,2)</f>
        <v>Cost of Goods Sold</v>
      </c>
      <c r="G48" s="84"/>
      <c r="J48" s="113"/>
      <c r="K48" s="123">
        <f t="shared" si="0"/>
        <v>3.3898305084745763E-2</v>
      </c>
      <c r="L48" s="113">
        <f t="shared" si="28"/>
        <v>0</v>
      </c>
      <c r="M48" s="81" t="s">
        <v>150</v>
      </c>
      <c r="P48" s="113"/>
      <c r="Q48" s="123"/>
      <c r="R48" s="113"/>
      <c r="S48" s="81"/>
    </row>
    <row r="49" spans="1:19" x14ac:dyDescent="0.15">
      <c r="A49" s="43"/>
      <c r="D49">
        <v>600000</v>
      </c>
      <c r="F49" t="str">
        <f>VLOOKUP(D49,'Chart of Accts'!$A$2:$B$93,2)</f>
        <v>Sales Revenue</v>
      </c>
      <c r="H49" s="84"/>
      <c r="J49" s="113"/>
      <c r="K49" s="123">
        <f t="shared" si="0"/>
        <v>3.3898305084745763E-2</v>
      </c>
      <c r="L49" s="113">
        <f t="shared" si="28"/>
        <v>0</v>
      </c>
      <c r="M49" s="81" t="s">
        <v>150</v>
      </c>
      <c r="P49" s="113"/>
      <c r="Q49" s="123"/>
      <c r="R49" s="113"/>
      <c r="S49" s="81"/>
    </row>
    <row r="50" spans="1:19" x14ac:dyDescent="0.15">
      <c r="A50" s="43"/>
      <c r="D50">
        <v>200910</v>
      </c>
      <c r="F50" t="str">
        <f>VLOOKUP(D50,'Chart of Accts'!$A$2:$B$93,2)</f>
        <v>Inventory-Finished Goods (Direct Post)</v>
      </c>
      <c r="H50" s="84"/>
      <c r="J50" s="113"/>
      <c r="K50" s="123">
        <f t="shared" si="0"/>
        <v>3.3898305084745763E-2</v>
      </c>
      <c r="L50" s="113">
        <f t="shared" si="28"/>
        <v>0</v>
      </c>
      <c r="M50" s="81" t="s">
        <v>150</v>
      </c>
      <c r="P50" s="113"/>
      <c r="Q50" s="123"/>
      <c r="R50" s="113"/>
      <c r="S50" s="81"/>
    </row>
    <row r="51" spans="1:19" x14ac:dyDescent="0.15">
      <c r="A51" s="43"/>
      <c r="E51" s="96" t="s">
        <v>142</v>
      </c>
      <c r="F51" s="97"/>
      <c r="J51" s="113"/>
      <c r="K51" s="123">
        <f t="shared" si="0"/>
        <v>3.3898305084745763E-2</v>
      </c>
      <c r="L51" s="113">
        <f t="shared" si="28"/>
        <v>0</v>
      </c>
      <c r="M51" s="81" t="s">
        <v>150</v>
      </c>
      <c r="P51" s="113"/>
      <c r="Q51" s="123"/>
      <c r="R51" s="113"/>
      <c r="S51" s="81"/>
    </row>
    <row r="52" spans="1:19" x14ac:dyDescent="0.15">
      <c r="A52" s="43"/>
      <c r="J52" s="113"/>
      <c r="K52" s="123"/>
      <c r="L52" s="113"/>
      <c r="M52" s="113"/>
      <c r="P52" s="113"/>
      <c r="Q52" s="123"/>
      <c r="R52" s="113"/>
      <c r="S52" s="113"/>
    </row>
    <row r="53" spans="1:19" x14ac:dyDescent="0.15">
      <c r="A53" s="43">
        <v>42397</v>
      </c>
      <c r="B53" s="23">
        <v>12</v>
      </c>
      <c r="C53">
        <v>14</v>
      </c>
      <c r="D53">
        <v>220210</v>
      </c>
      <c r="E53" s="45" t="str">
        <f>VLOOKUP(D53,'Chart of Accts'!$A$2:$B$93,2)</f>
        <v>Production Machinery, Equip &amp; Fixtures(Dir.Post)</v>
      </c>
      <c r="G53" s="84"/>
      <c r="J53" s="113"/>
      <c r="K53" s="123">
        <f t="shared" si="0"/>
        <v>3.3898305084745763E-2</v>
      </c>
      <c r="L53" s="113">
        <f t="shared" ref="L53:L56" si="29">K53*J53</f>
        <v>0</v>
      </c>
      <c r="M53" s="81" t="s">
        <v>150</v>
      </c>
      <c r="P53" s="113"/>
      <c r="Q53" s="123">
        <f t="shared" ref="Q53:Q55" si="30">1/$Q$2</f>
        <v>5.128205128205128E-2</v>
      </c>
      <c r="R53" s="113">
        <f t="shared" ref="R53:R55" si="31">Q53*P53</f>
        <v>0</v>
      </c>
      <c r="S53" s="81" t="s">
        <v>152</v>
      </c>
    </row>
    <row r="54" spans="1:19" x14ac:dyDescent="0.15">
      <c r="A54" s="43"/>
      <c r="D54">
        <v>100000</v>
      </c>
      <c r="F54" t="str">
        <f>VLOOKUP(D54,'Chart of Accts'!$A$2:$B$93,2)</f>
        <v>Bank Account</v>
      </c>
      <c r="H54" s="84"/>
      <c r="J54" s="113"/>
      <c r="K54" s="123">
        <f t="shared" si="0"/>
        <v>3.3898305084745763E-2</v>
      </c>
      <c r="L54" s="113">
        <f t="shared" si="29"/>
        <v>0</v>
      </c>
      <c r="M54" s="81" t="s">
        <v>150</v>
      </c>
      <c r="P54" s="113"/>
      <c r="Q54" s="123">
        <f t="shared" si="30"/>
        <v>5.128205128205128E-2</v>
      </c>
      <c r="R54" s="113">
        <f t="shared" si="31"/>
        <v>0</v>
      </c>
      <c r="S54" s="81" t="s">
        <v>152</v>
      </c>
    </row>
    <row r="55" spans="1:19" x14ac:dyDescent="0.15">
      <c r="A55" s="43"/>
      <c r="D55">
        <v>216000</v>
      </c>
      <c r="F55" t="str">
        <f>VLOOKUP(D55,'Chart of Accts'!$A$2:$B$93,2)</f>
        <v>Deposits on Purchases</v>
      </c>
      <c r="H55" s="84"/>
      <c r="J55" s="113"/>
      <c r="K55" s="123">
        <f t="shared" si="0"/>
        <v>3.3898305084745763E-2</v>
      </c>
      <c r="L55" s="113">
        <f t="shared" si="29"/>
        <v>0</v>
      </c>
      <c r="M55" s="81" t="s">
        <v>150</v>
      </c>
      <c r="P55" s="113"/>
      <c r="Q55" s="123">
        <f t="shared" si="30"/>
        <v>5.128205128205128E-2</v>
      </c>
      <c r="R55" s="113">
        <f t="shared" si="31"/>
        <v>0</v>
      </c>
      <c r="S55" s="81" t="s">
        <v>152</v>
      </c>
    </row>
    <row r="56" spans="1:19" x14ac:dyDescent="0.15">
      <c r="A56" s="43"/>
      <c r="E56" s="96" t="s">
        <v>142</v>
      </c>
      <c r="F56" s="97"/>
      <c r="J56" s="113"/>
      <c r="K56" s="123">
        <f t="shared" si="0"/>
        <v>3.3898305084745763E-2</v>
      </c>
      <c r="L56" s="113">
        <f t="shared" si="29"/>
        <v>0</v>
      </c>
      <c r="M56" s="81" t="s">
        <v>150</v>
      </c>
      <c r="P56" s="113"/>
      <c r="Q56" s="123"/>
      <c r="R56" s="113"/>
      <c r="S56" s="81"/>
    </row>
    <row r="57" spans="1:19" x14ac:dyDescent="0.15">
      <c r="A57" s="43"/>
      <c r="E57" s="47"/>
      <c r="J57" s="113"/>
      <c r="K57" s="123"/>
      <c r="L57" s="113"/>
      <c r="M57" s="113"/>
      <c r="P57" s="113"/>
      <c r="Q57" s="123"/>
      <c r="R57" s="113"/>
      <c r="S57" s="113"/>
    </row>
    <row r="58" spans="1:19" x14ac:dyDescent="0.15">
      <c r="A58" s="43">
        <v>42399</v>
      </c>
      <c r="B58" s="23">
        <v>13</v>
      </c>
      <c r="C58">
        <v>15</v>
      </c>
      <c r="D58">
        <v>110100</v>
      </c>
      <c r="E58" s="45" t="str">
        <f>VLOOKUP(D58,'Chart of Accts'!$A$2:$B$93,2)</f>
        <v>Accounts Receivable (Direct Posting Account)</v>
      </c>
      <c r="G58" s="84"/>
      <c r="J58" s="113"/>
      <c r="K58" s="123">
        <f t="shared" si="0"/>
        <v>3.3898305084745763E-2</v>
      </c>
      <c r="L58" s="113">
        <f t="shared" ref="L58:L63" si="32">K58*J58</f>
        <v>0</v>
      </c>
      <c r="M58" s="81" t="s">
        <v>150</v>
      </c>
      <c r="P58" s="113"/>
      <c r="Q58" s="123">
        <f t="shared" ref="Q58:Q62" si="33">1/$Q$2</f>
        <v>5.128205128205128E-2</v>
      </c>
      <c r="R58" s="113">
        <f t="shared" ref="R58:R62" si="34">Q58*P58</f>
        <v>0</v>
      </c>
      <c r="S58" s="81" t="s">
        <v>152</v>
      </c>
    </row>
    <row r="59" spans="1:19" x14ac:dyDescent="0.15">
      <c r="A59" s="43"/>
      <c r="D59">
        <v>780000</v>
      </c>
      <c r="E59" s="45" t="str">
        <f>VLOOKUP(D59,'Chart of Accts'!$A$2:$B$93,2)</f>
        <v>Cost of Goods Sold</v>
      </c>
      <c r="G59" s="84"/>
      <c r="J59" s="113"/>
      <c r="K59" s="123">
        <f t="shared" si="0"/>
        <v>3.3898305084745763E-2</v>
      </c>
      <c r="L59" s="113">
        <f t="shared" si="32"/>
        <v>0</v>
      </c>
      <c r="M59" s="81" t="s">
        <v>150</v>
      </c>
      <c r="P59" s="113"/>
      <c r="Q59" s="123">
        <f t="shared" si="33"/>
        <v>5.128205128205128E-2</v>
      </c>
      <c r="R59" s="113">
        <f t="shared" si="34"/>
        <v>0</v>
      </c>
      <c r="S59" s="81" t="s">
        <v>152</v>
      </c>
    </row>
    <row r="60" spans="1:19" x14ac:dyDescent="0.15">
      <c r="A60" s="43"/>
      <c r="D60">
        <v>600000</v>
      </c>
      <c r="F60" t="str">
        <f>VLOOKUP(D60,'Chart of Accts'!$A$2:$B$93,2)</f>
        <v>Sales Revenue</v>
      </c>
      <c r="H60" s="84"/>
      <c r="J60" s="113"/>
      <c r="K60" s="123">
        <f t="shared" si="0"/>
        <v>3.3898305084745763E-2</v>
      </c>
      <c r="L60" s="113">
        <f t="shared" si="32"/>
        <v>0</v>
      </c>
      <c r="M60" s="81" t="s">
        <v>150</v>
      </c>
      <c r="P60" s="113"/>
      <c r="Q60" s="123">
        <f t="shared" si="33"/>
        <v>5.128205128205128E-2</v>
      </c>
      <c r="R60" s="113">
        <f t="shared" si="34"/>
        <v>0</v>
      </c>
      <c r="S60" s="81" t="s">
        <v>152</v>
      </c>
    </row>
    <row r="61" spans="1:19" x14ac:dyDescent="0.15">
      <c r="A61" s="43"/>
      <c r="D61">
        <v>200910</v>
      </c>
      <c r="F61" t="str">
        <f>VLOOKUP(D61,'Chart of Accts'!$A$2:$B$93,2)</f>
        <v>Inventory-Finished Goods (Direct Post)</v>
      </c>
      <c r="H61" s="84"/>
      <c r="J61" s="113"/>
      <c r="K61" s="123">
        <f t="shared" si="0"/>
        <v>3.3898305084745763E-2</v>
      </c>
      <c r="L61" s="113">
        <f t="shared" si="32"/>
        <v>0</v>
      </c>
      <c r="M61" s="81" t="s">
        <v>150</v>
      </c>
      <c r="P61" s="113"/>
      <c r="Q61" s="123">
        <f t="shared" si="33"/>
        <v>5.128205128205128E-2</v>
      </c>
      <c r="R61" s="113">
        <f t="shared" si="34"/>
        <v>0</v>
      </c>
      <c r="S61" s="81" t="s">
        <v>152</v>
      </c>
    </row>
    <row r="62" spans="1:19" x14ac:dyDescent="0.15">
      <c r="A62" s="43"/>
      <c r="D62">
        <v>200920</v>
      </c>
      <c r="F62" t="str">
        <f>VLOOKUP(D62,'Chart of Accts'!$A$2:$B$93,2)</f>
        <v>Inventory-Trading Goods (Direct Post)</v>
      </c>
      <c r="H62" s="84"/>
      <c r="J62" s="113"/>
      <c r="K62" s="123">
        <f t="shared" si="0"/>
        <v>3.3898305084745763E-2</v>
      </c>
      <c r="L62" s="113">
        <f t="shared" si="32"/>
        <v>0</v>
      </c>
      <c r="M62" s="81" t="s">
        <v>150</v>
      </c>
      <c r="P62" s="113"/>
      <c r="Q62" s="123">
        <f t="shared" si="33"/>
        <v>5.128205128205128E-2</v>
      </c>
      <c r="R62" s="113">
        <f t="shared" si="34"/>
        <v>0</v>
      </c>
      <c r="S62" s="81" t="s">
        <v>152</v>
      </c>
    </row>
    <row r="63" spans="1:19" x14ac:dyDescent="0.15">
      <c r="A63" s="43"/>
      <c r="E63" s="96" t="s">
        <v>142</v>
      </c>
      <c r="F63" s="97"/>
      <c r="J63" s="113"/>
      <c r="K63" s="123">
        <f t="shared" si="0"/>
        <v>3.3898305084745763E-2</v>
      </c>
      <c r="L63" s="113">
        <f t="shared" si="32"/>
        <v>0</v>
      </c>
      <c r="M63" s="81" t="s">
        <v>150</v>
      </c>
      <c r="P63" s="113"/>
      <c r="Q63" s="123"/>
      <c r="R63" s="113"/>
      <c r="S63" s="81"/>
    </row>
    <row r="64" spans="1:19" x14ac:dyDescent="0.15">
      <c r="A64" s="43"/>
    </row>
    <row r="65" spans="1:23" x14ac:dyDescent="0.15">
      <c r="A65" s="43"/>
    </row>
    <row r="66" spans="1:23" x14ac:dyDescent="0.15">
      <c r="A66" s="43"/>
      <c r="F66" s="24" t="s">
        <v>13</v>
      </c>
      <c r="G66" s="2">
        <f>SUM(G1:G65)</f>
        <v>0</v>
      </c>
      <c r="H66" s="2">
        <f>SUM(H1:H65)</f>
        <v>0</v>
      </c>
      <c r="W66" s="2">
        <f>+H66-G66</f>
        <v>0</v>
      </c>
    </row>
    <row r="67" spans="1:23" x14ac:dyDescent="0.15">
      <c r="A67" s="43"/>
    </row>
    <row r="68" spans="1:23" x14ac:dyDescent="0.15">
      <c r="A68" s="65" t="s">
        <v>99</v>
      </c>
    </row>
    <row r="69" spans="1:23" x14ac:dyDescent="0.15">
      <c r="A69" s="43">
        <v>40574</v>
      </c>
      <c r="B69" s="100" t="s">
        <v>18</v>
      </c>
      <c r="D69">
        <v>741200</v>
      </c>
      <c r="E69" s="45" t="str">
        <f>VLOOKUP(D69,'Chart of Accts'!$A$2:$B$93,2)</f>
        <v>Bad Debt Expense</v>
      </c>
      <c r="G69" s="84"/>
      <c r="J69" s="113"/>
      <c r="K69" s="123">
        <f t="shared" ref="K69:K71" si="35">1/$K$2</f>
        <v>3.3898305084745763E-2</v>
      </c>
      <c r="L69" s="113">
        <f t="shared" ref="L69:L71" si="36">K69*J69</f>
        <v>0</v>
      </c>
      <c r="M69" s="81" t="s">
        <v>150</v>
      </c>
      <c r="P69" s="113"/>
      <c r="Q69" s="123">
        <f t="shared" ref="Q69:Q70" si="37">1/$Q$2</f>
        <v>5.128205128205128E-2</v>
      </c>
      <c r="R69" s="113">
        <f t="shared" ref="R69:R70" si="38">Q69*P69</f>
        <v>0</v>
      </c>
      <c r="S69" s="81" t="s">
        <v>152</v>
      </c>
    </row>
    <row r="70" spans="1:23" x14ac:dyDescent="0.15">
      <c r="A70" s="43"/>
      <c r="B70" s="101"/>
      <c r="D70">
        <v>110150</v>
      </c>
      <c r="F70" t="str">
        <f>VLOOKUP(D70,'Chart of Accts'!$A$5:$B$65,2)</f>
        <v>Allowance for Bad Debts</v>
      </c>
      <c r="H70" s="84"/>
      <c r="J70" s="113"/>
      <c r="K70" s="123">
        <f t="shared" si="35"/>
        <v>3.3898305084745763E-2</v>
      </c>
      <c r="L70" s="113">
        <f t="shared" si="36"/>
        <v>0</v>
      </c>
      <c r="M70" s="81" t="s">
        <v>150</v>
      </c>
      <c r="P70" s="113"/>
      <c r="Q70" s="123">
        <f t="shared" si="37"/>
        <v>5.128205128205128E-2</v>
      </c>
      <c r="R70" s="113">
        <f t="shared" si="38"/>
        <v>0</v>
      </c>
      <c r="S70" s="81" t="s">
        <v>152</v>
      </c>
    </row>
    <row r="71" spans="1:23" x14ac:dyDescent="0.15">
      <c r="A71" s="43"/>
      <c r="B71" s="101"/>
      <c r="E71" s="96" t="s">
        <v>142</v>
      </c>
      <c r="F71" s="97"/>
      <c r="J71" s="113"/>
      <c r="K71" s="123">
        <f t="shared" si="35"/>
        <v>3.3898305084745763E-2</v>
      </c>
      <c r="L71" s="113">
        <f t="shared" si="36"/>
        <v>0</v>
      </c>
      <c r="M71" s="81" t="s">
        <v>150</v>
      </c>
      <c r="P71" s="113"/>
      <c r="Q71" s="123"/>
      <c r="R71" s="113"/>
      <c r="S71" s="81"/>
    </row>
    <row r="72" spans="1:23" x14ac:dyDescent="0.15">
      <c r="A72" s="43"/>
      <c r="B72" s="101"/>
    </row>
    <row r="73" spans="1:23" x14ac:dyDescent="0.15">
      <c r="A73" s="43">
        <v>40574</v>
      </c>
      <c r="B73" s="102" t="s">
        <v>19</v>
      </c>
      <c r="D73">
        <v>740000</v>
      </c>
      <c r="E73" s="45" t="str">
        <f>VLOOKUP(D73,'Chart of Accts'!$A$2:$B$93,2)</f>
        <v>Supplies Expense</v>
      </c>
      <c r="G73" s="84"/>
      <c r="J73" s="113"/>
      <c r="K73" s="123">
        <f t="shared" ref="K73:K75" si="39">1/$K$2</f>
        <v>3.3898305084745763E-2</v>
      </c>
      <c r="L73" s="113">
        <f t="shared" ref="L73:L75" si="40">K73*J73</f>
        <v>0</v>
      </c>
      <c r="M73" s="81" t="s">
        <v>150</v>
      </c>
      <c r="P73" s="113"/>
      <c r="Q73" s="123">
        <f t="shared" ref="Q73:Q74" si="41">1/$Q$2</f>
        <v>5.128205128205128E-2</v>
      </c>
      <c r="R73" s="113">
        <f t="shared" ref="R73:R74" si="42">Q73*P73</f>
        <v>0</v>
      </c>
      <c r="S73" s="81" t="s">
        <v>152</v>
      </c>
    </row>
    <row r="74" spans="1:23" x14ac:dyDescent="0.15">
      <c r="A74" s="43"/>
      <c r="B74" s="101"/>
      <c r="D74">
        <v>200600</v>
      </c>
      <c r="F74" t="str">
        <f>VLOOKUP(D74,'Chart of Accts'!$A$5:$B$65,2)</f>
        <v>Inventory-Operating Supplies</v>
      </c>
      <c r="H74" s="84"/>
      <c r="J74" s="113"/>
      <c r="K74" s="123">
        <f t="shared" si="39"/>
        <v>3.3898305084745763E-2</v>
      </c>
      <c r="L74" s="113">
        <f t="shared" si="40"/>
        <v>0</v>
      </c>
      <c r="M74" s="81" t="s">
        <v>150</v>
      </c>
      <c r="P74" s="113"/>
      <c r="Q74" s="123">
        <f t="shared" si="41"/>
        <v>5.128205128205128E-2</v>
      </c>
      <c r="R74" s="113">
        <f t="shared" si="42"/>
        <v>0</v>
      </c>
      <c r="S74" s="81" t="s">
        <v>152</v>
      </c>
    </row>
    <row r="75" spans="1:23" x14ac:dyDescent="0.15">
      <c r="A75" s="43"/>
      <c r="B75" s="101"/>
      <c r="E75" s="96" t="s">
        <v>142</v>
      </c>
      <c r="F75" s="97"/>
      <c r="J75" s="113"/>
      <c r="K75" s="123">
        <f t="shared" si="39"/>
        <v>3.3898305084745763E-2</v>
      </c>
      <c r="L75" s="113">
        <f t="shared" si="40"/>
        <v>0</v>
      </c>
      <c r="M75" s="81" t="s">
        <v>150</v>
      </c>
      <c r="P75" s="113"/>
      <c r="Q75" s="123"/>
      <c r="R75" s="113"/>
      <c r="S75" s="81"/>
    </row>
    <row r="76" spans="1:23" x14ac:dyDescent="0.15">
      <c r="A76" s="43"/>
      <c r="B76" s="101"/>
    </row>
    <row r="77" spans="1:23" x14ac:dyDescent="0.15">
      <c r="A77" s="43">
        <v>40574</v>
      </c>
      <c r="B77" s="100" t="s">
        <v>21</v>
      </c>
      <c r="D77">
        <v>741800</v>
      </c>
      <c r="E77" s="45" t="str">
        <f>VLOOKUP(D77,'Chart of Accts'!$A$2:$B$93,2)</f>
        <v>Depreciation Expense</v>
      </c>
      <c r="G77" s="84"/>
      <c r="J77" s="113"/>
      <c r="K77" s="123">
        <f t="shared" ref="K77:K79" si="43">1/$K$2</f>
        <v>3.3898305084745763E-2</v>
      </c>
      <c r="L77" s="113">
        <f t="shared" ref="L77:L79" si="44">K77*J77</f>
        <v>0</v>
      </c>
      <c r="M77" s="81" t="s">
        <v>150</v>
      </c>
      <c r="P77" s="113"/>
      <c r="Q77" s="123">
        <f t="shared" ref="Q77:Q78" si="45">1/$Q$2</f>
        <v>5.128205128205128E-2</v>
      </c>
      <c r="R77" s="113">
        <f t="shared" ref="R77:R78" si="46">Q77*P77</f>
        <v>0</v>
      </c>
      <c r="S77" s="81" t="s">
        <v>152</v>
      </c>
    </row>
    <row r="78" spans="1:23" x14ac:dyDescent="0.15">
      <c r="A78" s="43"/>
      <c r="B78" s="101"/>
      <c r="D78">
        <v>220310</v>
      </c>
      <c r="F78" t="str">
        <f>VLOOKUP(D78,'Chart of Accts'!$A$5:$B$65,2)</f>
        <v>Accumulated Depreciation-Machinery (Direct Post)</v>
      </c>
      <c r="H78" s="84"/>
      <c r="J78" s="113"/>
      <c r="K78" s="123">
        <f t="shared" si="43"/>
        <v>3.3898305084745763E-2</v>
      </c>
      <c r="L78" s="113">
        <f t="shared" si="44"/>
        <v>0</v>
      </c>
      <c r="M78" s="81" t="s">
        <v>150</v>
      </c>
      <c r="P78" s="113"/>
      <c r="Q78" s="123">
        <f t="shared" si="45"/>
        <v>5.128205128205128E-2</v>
      </c>
      <c r="R78" s="113">
        <f t="shared" si="46"/>
        <v>0</v>
      </c>
      <c r="S78" s="81" t="s">
        <v>152</v>
      </c>
    </row>
    <row r="79" spans="1:23" x14ac:dyDescent="0.15">
      <c r="A79" s="43"/>
      <c r="B79" s="101"/>
      <c r="E79" s="96" t="s">
        <v>142</v>
      </c>
      <c r="F79" s="97"/>
      <c r="J79" s="113"/>
      <c r="K79" s="123">
        <f t="shared" si="43"/>
        <v>3.3898305084745763E-2</v>
      </c>
      <c r="L79" s="113">
        <f t="shared" si="44"/>
        <v>0</v>
      </c>
      <c r="M79" s="81" t="s">
        <v>150</v>
      </c>
      <c r="P79" s="113"/>
      <c r="Q79" s="123"/>
      <c r="R79" s="113"/>
      <c r="S79" s="81"/>
    </row>
    <row r="80" spans="1:23" x14ac:dyDescent="0.15">
      <c r="A80" s="43"/>
      <c r="B80" s="101"/>
    </row>
    <row r="81" spans="1:25" x14ac:dyDescent="0.15">
      <c r="A81" s="43">
        <v>40574</v>
      </c>
      <c r="B81" s="100" t="s">
        <v>24</v>
      </c>
      <c r="D81">
        <v>700000</v>
      </c>
      <c r="E81" s="45" t="str">
        <f>VLOOKUP(D81,'Chart of Accts'!$A$2:$B$93,2)</f>
        <v>Labor</v>
      </c>
      <c r="G81" s="84"/>
      <c r="J81" s="113"/>
      <c r="K81" s="123">
        <f t="shared" ref="K81:K83" si="47">1/$K$2</f>
        <v>3.3898305084745763E-2</v>
      </c>
      <c r="L81" s="113">
        <f t="shared" ref="L81:L83" si="48">K81*J81</f>
        <v>0</v>
      </c>
      <c r="M81" s="81" t="s">
        <v>150</v>
      </c>
      <c r="P81" s="113"/>
      <c r="Q81" s="123">
        <f t="shared" ref="Q81:Q82" si="49">1/$Q$2</f>
        <v>5.128205128205128E-2</v>
      </c>
      <c r="R81" s="113">
        <f>Q81*P81</f>
        <v>0</v>
      </c>
      <c r="S81" s="81" t="s">
        <v>152</v>
      </c>
    </row>
    <row r="82" spans="1:25" x14ac:dyDescent="0.15">
      <c r="A82" s="43"/>
      <c r="D82">
        <v>300700</v>
      </c>
      <c r="F82" t="str">
        <f>VLOOKUP(D82,'Chart of Accts'!$A$5:$B$65,2)</f>
        <v>Payables-Salaries and Wages</v>
      </c>
      <c r="H82" s="84"/>
      <c r="J82" s="113"/>
      <c r="K82" s="123">
        <f t="shared" si="47"/>
        <v>3.3898305084745763E-2</v>
      </c>
      <c r="L82" s="113">
        <f t="shared" si="48"/>
        <v>0</v>
      </c>
      <c r="M82" s="81" t="s">
        <v>150</v>
      </c>
      <c r="P82" s="113"/>
      <c r="Q82" s="123">
        <f t="shared" si="49"/>
        <v>5.128205128205128E-2</v>
      </c>
      <c r="R82" s="113">
        <f>Q82*P82</f>
        <v>0</v>
      </c>
      <c r="S82" s="81" t="s">
        <v>152</v>
      </c>
    </row>
    <row r="83" spans="1:25" x14ac:dyDescent="0.15">
      <c r="A83" s="43"/>
      <c r="E83" s="96" t="s">
        <v>142</v>
      </c>
      <c r="F83" s="97"/>
      <c r="J83" s="113"/>
      <c r="K83" s="123">
        <f t="shared" si="47"/>
        <v>3.3898305084745763E-2</v>
      </c>
      <c r="L83" s="113">
        <f t="shared" si="48"/>
        <v>0</v>
      </c>
      <c r="M83" s="81" t="s">
        <v>150</v>
      </c>
      <c r="P83" s="113"/>
      <c r="Q83" s="123"/>
      <c r="R83" s="113"/>
      <c r="S83" s="81"/>
    </row>
    <row r="84" spans="1:25" x14ac:dyDescent="0.15">
      <c r="A84" s="43"/>
    </row>
    <row r="86" spans="1:25" ht="16" x14ac:dyDescent="0.2">
      <c r="G86" s="2">
        <f>SUM(G66:G84)</f>
        <v>0</v>
      </c>
      <c r="H86" s="2">
        <f>SUM(H66:H84)</f>
        <v>0</v>
      </c>
      <c r="W86" s="2">
        <f>G86-H86</f>
        <v>0</v>
      </c>
      <c r="Y86" s="98"/>
    </row>
    <row r="87" spans="1:25" x14ac:dyDescent="0.15">
      <c r="J87">
        <f>SUM(J4:J85)</f>
        <v>0</v>
      </c>
      <c r="K87">
        <f>SUM(K4:K85)</f>
        <v>1.9999999999999978</v>
      </c>
      <c r="L87">
        <f>SUM(L4:L85)</f>
        <v>0</v>
      </c>
      <c r="P87">
        <f>SUM(P4:P85)</f>
        <v>0</v>
      </c>
      <c r="Q87">
        <f>SUM(Q4:Q85)</f>
        <v>2.0000000000000009</v>
      </c>
      <c r="R87">
        <f>SUM(R4:R85)</f>
        <v>0</v>
      </c>
    </row>
    <row r="88" spans="1:25" x14ac:dyDescent="0.15">
      <c r="A88" s="65" t="s">
        <v>134</v>
      </c>
    </row>
    <row r="89" spans="1:25" x14ac:dyDescent="0.15">
      <c r="A89" s="43"/>
    </row>
    <row r="98" spans="12:18" x14ac:dyDescent="0.15">
      <c r="L98" s="2"/>
      <c r="R98" s="2"/>
    </row>
  </sheetData>
  <autoFilter ref="A3:H86"/>
  <customSheetViews>
    <customSheetView guid="{CF47C955-FD15-41EA-B720-35F935A5C79E}" showPageBreaks="1" fitToPage="1" showRuler="0">
      <selection activeCell="A59" sqref="A59"/>
      <pageMargins left="0.7" right="0.7" top="0.75" bottom="0.75" header="0.3" footer="0.3"/>
      <printOptions headings="1" gridLines="1"/>
      <pageSetup scale="85" fitToHeight="2" orientation="portrait"/>
      <headerFooter alignWithMargins="0"/>
    </customSheetView>
  </customSheetViews>
  <mergeCells count="3">
    <mergeCell ref="A1:H1"/>
    <mergeCell ref="J1:N1"/>
    <mergeCell ref="P1:T1"/>
  </mergeCells>
  <phoneticPr fontId="0" type="noConversion"/>
  <printOptions gridLines="1"/>
  <pageMargins left="0.75" right="0.75" top="0.34" bottom="0.32" header="0.21" footer="0.2"/>
  <pageSetup scale="72" fitToHeight="2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43"/>
  <sheetViews>
    <sheetView topLeftCell="A31" workbookViewId="0">
      <selection activeCell="L108" sqref="L108"/>
    </sheetView>
  </sheetViews>
  <sheetFormatPr baseColWidth="10" defaultColWidth="8.83203125" defaultRowHeight="13" x14ac:dyDescent="0.15"/>
  <cols>
    <col min="1" max="1" width="11.5" customWidth="1"/>
    <col min="2" max="3" width="11.6640625" style="2" customWidth="1"/>
    <col min="4" max="4" width="3.6640625" style="2" customWidth="1"/>
    <col min="5" max="5" width="8.83203125" style="2"/>
    <col min="6" max="7" width="11.6640625" style="2" customWidth="1"/>
    <col min="8" max="8" width="3.6640625" style="2" customWidth="1"/>
    <col min="9" max="9" width="8.83203125" style="2"/>
    <col min="10" max="11" width="11.6640625" style="2" customWidth="1"/>
    <col min="12" max="12" width="3.6640625" customWidth="1"/>
    <col min="16" max="16" width="3.6640625" customWidth="1"/>
    <col min="23" max="23" width="10.1640625" customWidth="1"/>
  </cols>
  <sheetData>
    <row r="1" spans="1:19" x14ac:dyDescent="0.15">
      <c r="A1" s="125" t="s">
        <v>117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4" spans="1:19" s="7" customFormat="1" ht="66" thickBot="1" x14ac:dyDescent="0.2">
      <c r="B4" s="40">
        <f>'Chart of Accts'!A2</f>
        <v>100000</v>
      </c>
      <c r="C4" s="41" t="str">
        <f>'Chart of Accts'!B2</f>
        <v>Bank Account</v>
      </c>
      <c r="D4" s="62"/>
      <c r="F4" s="69">
        <f>'Chart of Accts'!A5</f>
        <v>110100</v>
      </c>
      <c r="G4" s="54" t="str">
        <f>'Chart of Accts'!B5</f>
        <v>Accounts Receivable (Direct Posting Account)</v>
      </c>
      <c r="H4" s="62"/>
      <c r="J4" s="29">
        <f>'Chart of Accts'!A6</f>
        <v>110150</v>
      </c>
      <c r="K4" s="54" t="str">
        <f>'Chart of Accts'!B6</f>
        <v>Allowance for Bad Debts</v>
      </c>
      <c r="L4" s="62"/>
      <c r="N4" s="28">
        <f>'Chart of Accts'!A14</f>
        <v>200600</v>
      </c>
      <c r="O4" s="55" t="str">
        <f>'Chart of Accts'!B14</f>
        <v>Inventory-Operating Supplies</v>
      </c>
      <c r="P4" s="62"/>
    </row>
    <row r="5" spans="1:19" s="17" customFormat="1" x14ac:dyDescent="0.15">
      <c r="A5" s="17" t="s">
        <v>1</v>
      </c>
      <c r="B5" s="18">
        <f>'Beginning Balances'!C3</f>
        <v>252518</v>
      </c>
      <c r="C5" s="19"/>
      <c r="D5" s="63" t="s">
        <v>98</v>
      </c>
      <c r="E5" s="20"/>
      <c r="F5" s="18">
        <f>'Beginning Balances'!C6</f>
        <v>108420</v>
      </c>
      <c r="G5" s="19"/>
      <c r="H5" s="63" t="s">
        <v>98</v>
      </c>
      <c r="I5" s="20"/>
      <c r="J5" s="18"/>
      <c r="K5" s="19">
        <f>'Beginning Balances'!D7</f>
        <v>2500</v>
      </c>
      <c r="L5" s="64" t="s">
        <v>98</v>
      </c>
      <c r="N5" s="18">
        <f>'Beginning Balances'!C15</f>
        <v>750</v>
      </c>
      <c r="O5" s="19"/>
      <c r="P5" s="64" t="s">
        <v>98</v>
      </c>
      <c r="S5" s="17" t="s">
        <v>13</v>
      </c>
    </row>
    <row r="6" spans="1:19" x14ac:dyDescent="0.15">
      <c r="A6" s="11"/>
      <c r="B6" s="5"/>
      <c r="C6" s="6">
        <f>'Journal Entries'!H5</f>
        <v>0</v>
      </c>
      <c r="D6" s="4">
        <v>1</v>
      </c>
      <c r="F6" s="5"/>
      <c r="G6" s="6"/>
      <c r="H6" s="4"/>
      <c r="J6" s="5">
        <f>'Journal Entries'!G39</f>
        <v>0</v>
      </c>
      <c r="K6" s="6"/>
      <c r="L6">
        <v>9</v>
      </c>
      <c r="N6" s="5">
        <f>'Journal Entries'!G12</f>
        <v>0</v>
      </c>
      <c r="O6" s="6"/>
      <c r="P6">
        <v>3</v>
      </c>
    </row>
    <row r="7" spans="1:19" x14ac:dyDescent="0.15">
      <c r="B7" s="5"/>
      <c r="C7" s="6"/>
      <c r="D7" s="4"/>
      <c r="F7" s="5"/>
      <c r="G7" s="2">
        <f>'Journal Entries'!H18</f>
        <v>0</v>
      </c>
      <c r="H7" s="2">
        <v>4</v>
      </c>
      <c r="J7" s="5"/>
      <c r="K7" s="6"/>
      <c r="N7" s="5"/>
      <c r="O7" s="6"/>
    </row>
    <row r="8" spans="1:19" x14ac:dyDescent="0.15">
      <c r="B8" s="5"/>
      <c r="C8" s="6"/>
      <c r="D8" s="4"/>
      <c r="F8" s="5">
        <f>'Journal Entries'!G29</f>
        <v>0</v>
      </c>
      <c r="G8" s="6"/>
      <c r="H8" s="4">
        <v>7</v>
      </c>
      <c r="J8" s="5"/>
      <c r="K8" s="6"/>
      <c r="N8" s="5"/>
      <c r="O8" s="6"/>
    </row>
    <row r="9" spans="1:19" x14ac:dyDescent="0.15">
      <c r="B9" s="2">
        <f>'Journal Entries'!G16</f>
        <v>0</v>
      </c>
      <c r="C9" s="6"/>
      <c r="D9" s="2">
        <v>4</v>
      </c>
      <c r="F9" s="5"/>
      <c r="G9" s="6">
        <f>'Journal Entries'!H40</f>
        <v>0</v>
      </c>
      <c r="H9" s="4">
        <v>9</v>
      </c>
      <c r="J9" s="5"/>
      <c r="K9" s="6"/>
      <c r="N9" s="5"/>
      <c r="O9" s="6"/>
    </row>
    <row r="10" spans="1:19" x14ac:dyDescent="0.15">
      <c r="B10" s="5"/>
      <c r="C10" s="6">
        <f>'Journal Entries'!H22</f>
        <v>0</v>
      </c>
      <c r="D10" s="4">
        <v>5</v>
      </c>
      <c r="F10" s="5"/>
      <c r="G10" s="6"/>
      <c r="H10" s="4"/>
      <c r="J10" s="5"/>
      <c r="K10" s="6"/>
      <c r="N10" s="5"/>
      <c r="O10" s="6"/>
    </row>
    <row r="11" spans="1:19" x14ac:dyDescent="0.15">
      <c r="B11" s="5"/>
      <c r="C11" s="6">
        <f>'Journal Entries'!H26</f>
        <v>0</v>
      </c>
      <c r="D11" s="4">
        <v>6</v>
      </c>
      <c r="F11" s="5"/>
      <c r="G11" s="6"/>
      <c r="H11" s="4"/>
      <c r="J11" s="5"/>
      <c r="K11" s="6"/>
      <c r="N11" s="5"/>
      <c r="O11" s="6"/>
    </row>
    <row r="12" spans="1:19" x14ac:dyDescent="0.15">
      <c r="B12" s="5"/>
      <c r="C12" s="6"/>
      <c r="D12" s="4"/>
      <c r="F12" s="2">
        <f>'Journal Entries'!G58</f>
        <v>0</v>
      </c>
      <c r="G12" s="6"/>
      <c r="H12" s="2">
        <v>13</v>
      </c>
      <c r="J12" s="5"/>
      <c r="O12" s="61"/>
    </row>
    <row r="13" spans="1:19" x14ac:dyDescent="0.15">
      <c r="B13" s="5"/>
      <c r="C13" s="6">
        <f>'Journal Entries'!H44</f>
        <v>0</v>
      </c>
      <c r="D13" s="2">
        <v>10</v>
      </c>
      <c r="G13" s="6"/>
      <c r="J13" s="5"/>
      <c r="O13" s="61"/>
    </row>
    <row r="14" spans="1:19" x14ac:dyDescent="0.15">
      <c r="B14" s="5">
        <f>'Journal Entries'!G47</f>
        <v>0</v>
      </c>
      <c r="C14" s="6"/>
      <c r="D14" s="2">
        <v>11</v>
      </c>
      <c r="G14" s="6"/>
      <c r="J14" s="5"/>
      <c r="O14" s="61"/>
    </row>
    <row r="15" spans="1:19" x14ac:dyDescent="0.15">
      <c r="B15" s="5"/>
      <c r="C15" s="6">
        <f>'Journal Entries'!H54</f>
        <v>0</v>
      </c>
      <c r="D15" s="2">
        <v>12</v>
      </c>
      <c r="G15" s="6"/>
      <c r="J15" s="5"/>
      <c r="O15" s="61"/>
    </row>
    <row r="16" spans="1:19" x14ac:dyDescent="0.15">
      <c r="B16" s="5"/>
      <c r="C16" s="6"/>
      <c r="G16" s="6"/>
      <c r="J16" s="5"/>
      <c r="O16" s="61"/>
    </row>
    <row r="17" spans="1:20" x14ac:dyDescent="0.15">
      <c r="B17" s="5"/>
      <c r="C17" s="6"/>
      <c r="G17" s="6"/>
      <c r="J17" s="5"/>
      <c r="O17" s="61"/>
    </row>
    <row r="18" spans="1:20" x14ac:dyDescent="0.15">
      <c r="A18" s="26" t="s">
        <v>116</v>
      </c>
      <c r="B18" s="2">
        <f>SUM(B6:B17)</f>
        <v>0</v>
      </c>
      <c r="C18" s="2">
        <f>SUM(C6:C17)</f>
        <v>0</v>
      </c>
      <c r="F18" s="2">
        <f>SUM(F6:F17)</f>
        <v>0</v>
      </c>
      <c r="G18" s="2">
        <f>SUM(G6:G17)</f>
        <v>0</v>
      </c>
      <c r="J18" s="2">
        <f>SUM(J6:J17)</f>
        <v>0</v>
      </c>
      <c r="K18" s="2">
        <f>SUM(K6:K17)</f>
        <v>0</v>
      </c>
      <c r="N18" s="2">
        <f>SUM(N6:N17)</f>
        <v>0</v>
      </c>
      <c r="O18" s="2">
        <f>SUM(O6:O17)</f>
        <v>0</v>
      </c>
      <c r="S18" s="2">
        <f>B18+F18+J18+N18</f>
        <v>0</v>
      </c>
      <c r="T18" s="2">
        <f>C18+G18+K18+O18</f>
        <v>0</v>
      </c>
    </row>
    <row r="19" spans="1:20" x14ac:dyDescent="0.15">
      <c r="A19" s="26" t="s">
        <v>112</v>
      </c>
      <c r="B19" s="2">
        <f>IF(B5-C5+B18-C18&gt;0,B5-C5+B18-C18,0)</f>
        <v>252518</v>
      </c>
      <c r="C19" s="2">
        <f>IF(B5-C5+B18-C18&gt;0,0,-(B5-C5+B18-C18))</f>
        <v>0</v>
      </c>
      <c r="F19" s="2">
        <f>IF(F5-G5+F18-G18&gt;0,F5-G5+F18-G18,0)</f>
        <v>108420</v>
      </c>
      <c r="G19" s="2">
        <f>IF(F5-G5+F18-G18&gt;0,0,-(F5-G5+F18-G18))</f>
        <v>0</v>
      </c>
      <c r="J19" s="2">
        <f>IF(J5-K5+J18-K18&gt;0,J5-K5+J18-K18,0)</f>
        <v>0</v>
      </c>
      <c r="K19" s="2">
        <f>IF(J5-K5+J18-K18&gt;0,0,-(J5-K5+J18-K18))</f>
        <v>2500</v>
      </c>
      <c r="N19" s="2">
        <f>IF(N5-O5+N18-O18&gt;0,N5-O5+N18-O18,0)</f>
        <v>750</v>
      </c>
      <c r="O19" s="2">
        <f>IF(N5-O5+N18-O18&gt;0,0,-(N5-O5+N18-O18))</f>
        <v>0</v>
      </c>
    </row>
    <row r="20" spans="1:20" s="30" customFormat="1" x14ac:dyDescent="0.15">
      <c r="B20" s="31"/>
      <c r="C20" s="31"/>
      <c r="D20" s="31"/>
      <c r="E20" s="31"/>
      <c r="F20" s="31"/>
      <c r="G20" s="31"/>
      <c r="H20" s="31"/>
      <c r="I20" s="31"/>
      <c r="J20" s="31"/>
      <c r="K20" s="31"/>
      <c r="N20" s="31"/>
      <c r="O20" s="31"/>
    </row>
    <row r="21" spans="1:20" x14ac:dyDescent="0.15">
      <c r="A21" t="s">
        <v>113</v>
      </c>
      <c r="K21" s="2">
        <f>'Journal Entries'!H70</f>
        <v>0</v>
      </c>
      <c r="L21" s="26" t="s">
        <v>18</v>
      </c>
      <c r="O21" s="2">
        <f>'Journal Entries'!H74</f>
        <v>0</v>
      </c>
      <c r="P21" s="34" t="s">
        <v>19</v>
      </c>
    </row>
    <row r="22" spans="1:20" x14ac:dyDescent="0.15">
      <c r="N22" s="2"/>
      <c r="O22" s="2"/>
    </row>
    <row r="23" spans="1:20" s="73" customFormat="1" x14ac:dyDescent="0.15">
      <c r="A23" s="71" t="s">
        <v>111</v>
      </c>
      <c r="B23" s="72">
        <f>SUM(B19:B22)-SUM(C19:C22)</f>
        <v>252518</v>
      </c>
      <c r="C23" s="72"/>
      <c r="D23" s="72"/>
      <c r="E23" s="72"/>
      <c r="F23" s="72">
        <f>SUM(F19:F22)-SUM(G19:G22)</f>
        <v>108420</v>
      </c>
      <c r="G23" s="72"/>
      <c r="H23" s="72"/>
      <c r="I23" s="72"/>
      <c r="J23" s="72"/>
      <c r="K23" s="72">
        <f>SUM(K19:K22)-SUM(J19:J22)</f>
        <v>2500</v>
      </c>
      <c r="N23" s="72">
        <f>SUM(N19:N22)-SUM(O19:O22)</f>
        <v>750</v>
      </c>
      <c r="O23" s="72"/>
    </row>
    <row r="24" spans="1:20" x14ac:dyDescent="0.15">
      <c r="N24" s="2"/>
      <c r="O24" s="2"/>
    </row>
    <row r="26" spans="1:20" s="7" customFormat="1" ht="79" thickBot="1" x14ac:dyDescent="0.2">
      <c r="B26" s="56">
        <f>'Chart of Accts'!A15</f>
        <v>200900</v>
      </c>
      <c r="C26" s="57" t="str">
        <f>'Chart of Accts'!B15</f>
        <v>Inventory-Raw Materials (Direct Post)</v>
      </c>
      <c r="D26" s="9"/>
      <c r="F26" s="58">
        <f>'Chart of Accts'!A16</f>
        <v>200910</v>
      </c>
      <c r="G26" s="70" t="str">
        <f>'Chart of Accts'!B16</f>
        <v>Inventory-Finished Goods (Direct Post)</v>
      </c>
      <c r="H26" s="9"/>
      <c r="J26" s="58">
        <f>'Chart of Accts'!A17</f>
        <v>200920</v>
      </c>
      <c r="K26" s="59" t="str">
        <f>'Chart of Accts'!B17</f>
        <v>Inventory-Trading Goods (Direct Post)</v>
      </c>
      <c r="N26" s="23">
        <f>'Chart of Accts'!A18</f>
        <v>200930</v>
      </c>
      <c r="O26" s="60" t="str">
        <f>'Chart of Accts'!B18</f>
        <v>Inventory-Semi-finished Goods (Direct Post)</v>
      </c>
    </row>
    <row r="27" spans="1:20" s="17" customFormat="1" x14ac:dyDescent="0.15">
      <c r="A27" s="17" t="s">
        <v>1</v>
      </c>
      <c r="B27" s="18">
        <f>'Beginning Balances'!C16</f>
        <v>32000</v>
      </c>
      <c r="C27" s="19"/>
      <c r="D27" s="20"/>
      <c r="E27" s="20"/>
      <c r="F27" s="18">
        <f>'Beginning Balances'!C17</f>
        <v>281298</v>
      </c>
      <c r="G27" s="19"/>
      <c r="H27" s="20"/>
      <c r="I27" s="20"/>
      <c r="J27" s="18">
        <f>'Beginning Balances'!C18</f>
        <v>66474</v>
      </c>
      <c r="K27" s="19"/>
      <c r="N27" s="18">
        <f>'Beginning Balances'!C19</f>
        <v>0</v>
      </c>
      <c r="O27" s="19"/>
    </row>
    <row r="28" spans="1:20" x14ac:dyDescent="0.15">
      <c r="B28" s="5"/>
      <c r="C28" s="6"/>
      <c r="D28" s="4"/>
      <c r="F28" s="5"/>
      <c r="G28" s="6">
        <f>'Journal Entries'!H32</f>
        <v>0</v>
      </c>
      <c r="H28" s="4">
        <v>7</v>
      </c>
      <c r="I28" s="10"/>
      <c r="J28" s="5"/>
      <c r="K28" s="6"/>
      <c r="O28" s="6"/>
    </row>
    <row r="29" spans="1:20" x14ac:dyDescent="0.15">
      <c r="B29" s="5"/>
      <c r="C29" s="6"/>
      <c r="D29" s="4"/>
      <c r="F29" s="5"/>
      <c r="G29" s="6">
        <f>'Journal Entries'!H50</f>
        <v>0</v>
      </c>
      <c r="H29" s="4">
        <v>11</v>
      </c>
      <c r="J29" s="5"/>
      <c r="K29" s="6"/>
      <c r="N29" s="5"/>
      <c r="O29" s="6"/>
    </row>
    <row r="30" spans="1:20" x14ac:dyDescent="0.15">
      <c r="B30" s="5">
        <f>'Journal Entries'!G35</f>
        <v>0</v>
      </c>
      <c r="C30" s="6"/>
      <c r="D30" s="4">
        <v>8</v>
      </c>
      <c r="F30" s="5"/>
      <c r="G30" s="6">
        <f>'Journal Entries'!H61</f>
        <v>0</v>
      </c>
      <c r="H30" s="4">
        <v>13</v>
      </c>
      <c r="J30" s="5"/>
      <c r="K30" s="6"/>
      <c r="N30" s="5"/>
      <c r="O30" s="6"/>
    </row>
    <row r="31" spans="1:20" x14ac:dyDescent="0.15">
      <c r="B31" s="5"/>
      <c r="C31" s="6"/>
      <c r="D31" s="4"/>
      <c r="F31" s="5"/>
      <c r="G31" s="6"/>
      <c r="H31" s="4"/>
      <c r="J31" s="5"/>
      <c r="K31" s="6"/>
      <c r="N31" s="5"/>
      <c r="O31" s="6"/>
    </row>
    <row r="32" spans="1:20" x14ac:dyDescent="0.15">
      <c r="B32" s="5"/>
      <c r="C32" s="6"/>
      <c r="D32" s="4"/>
      <c r="F32" s="5"/>
      <c r="G32" s="6"/>
      <c r="H32" s="4"/>
      <c r="J32" s="5"/>
      <c r="K32" s="6">
        <f>'Journal Entries'!H62</f>
        <v>0</v>
      </c>
      <c r="L32">
        <v>13</v>
      </c>
      <c r="N32" s="5"/>
      <c r="O32" s="6"/>
    </row>
    <row r="33" spans="1:20" x14ac:dyDescent="0.15">
      <c r="B33" s="5"/>
      <c r="C33" s="6"/>
      <c r="G33" s="6"/>
      <c r="K33" s="6"/>
      <c r="O33" s="61"/>
    </row>
    <row r="34" spans="1:20" x14ac:dyDescent="0.15">
      <c r="A34" s="26" t="s">
        <v>116</v>
      </c>
      <c r="B34" s="2">
        <f>SUM(B28:B33)</f>
        <v>0</v>
      </c>
      <c r="C34" s="2">
        <f>SUM(C28:C33)</f>
        <v>0</v>
      </c>
      <c r="F34" s="2">
        <f>SUM(F28:F33)</f>
        <v>0</v>
      </c>
      <c r="G34" s="2">
        <f>SUM(G28:G33)</f>
        <v>0</v>
      </c>
      <c r="J34" s="2">
        <f>SUM(J28:J33)</f>
        <v>0</v>
      </c>
      <c r="K34" s="2">
        <f>SUM(K28:K33)</f>
        <v>0</v>
      </c>
      <c r="N34" s="2">
        <f>SUM(N28:N33)</f>
        <v>0</v>
      </c>
      <c r="O34" s="2">
        <f>SUM(O28:O33)</f>
        <v>0</v>
      </c>
      <c r="S34" s="2">
        <f>B34+F34+J34+N34</f>
        <v>0</v>
      </c>
      <c r="T34" s="2">
        <f>C34+G34+K34+O34</f>
        <v>0</v>
      </c>
    </row>
    <row r="35" spans="1:20" x14ac:dyDescent="0.15">
      <c r="A35" s="26" t="s">
        <v>112</v>
      </c>
      <c r="B35" s="2">
        <f>IF(B27-C27+B34-C34&gt;0,B27-C27+B34-C34,0)</f>
        <v>32000</v>
      </c>
      <c r="C35" s="2">
        <f>IF(B27-C27+B34-C34&gt;0,0,-(B27-C27+B34-C34))</f>
        <v>0</v>
      </c>
      <c r="F35" s="2">
        <f>IF(F27-G27+F34-G34&gt;0,F27-G27+F34-G34,0)</f>
        <v>281298</v>
      </c>
      <c r="G35" s="2">
        <f>IF(F27-G27+F34-G34&gt;0,0,-(F27-G27+F34-G34))</f>
        <v>0</v>
      </c>
      <c r="J35" s="2">
        <f>IF(J27-K27+J34-K34&gt;0,J27-K27+J34-K34,0)</f>
        <v>66474</v>
      </c>
      <c r="K35" s="2">
        <f>IF(J27-K27+J34-K34&gt;0,0,-(J27-K27+J34-K34))</f>
        <v>0</v>
      </c>
      <c r="N35" s="2">
        <f>IF(N27-O27+N34-O34&gt;0,N27-O27+N34-O34,0)</f>
        <v>0</v>
      </c>
      <c r="O35" s="2">
        <f>IF(N27-O27+N34-O34&gt;0,0,-(N27-O27+N34-O34))</f>
        <v>0</v>
      </c>
    </row>
    <row r="36" spans="1:20" s="30" customFormat="1" x14ac:dyDescent="0.15">
      <c r="B36" s="31"/>
      <c r="C36" s="31"/>
      <c r="D36" s="31"/>
      <c r="E36" s="31"/>
      <c r="F36" s="31"/>
      <c r="G36" s="31"/>
      <c r="H36" s="31"/>
      <c r="I36" s="31"/>
      <c r="J36" s="31"/>
      <c r="K36" s="31"/>
      <c r="N36" s="31"/>
      <c r="O36" s="31"/>
    </row>
    <row r="37" spans="1:20" x14ac:dyDescent="0.15">
      <c r="A37" t="s">
        <v>113</v>
      </c>
      <c r="H37" s="27"/>
      <c r="L37" s="27"/>
    </row>
    <row r="38" spans="1:20" x14ac:dyDescent="0.15">
      <c r="N38" s="2"/>
      <c r="O38" s="2"/>
    </row>
    <row r="39" spans="1:20" s="73" customFormat="1" x14ac:dyDescent="0.15">
      <c r="A39" s="71" t="s">
        <v>111</v>
      </c>
      <c r="B39" s="72">
        <f>SUM(B35:B38)-SUM(C35:C38)</f>
        <v>32000</v>
      </c>
      <c r="C39" s="72"/>
      <c r="D39" s="72"/>
      <c r="E39" s="72"/>
      <c r="F39" s="72">
        <f>SUM(F35:F38)-SUM(G35:G38)</f>
        <v>281298</v>
      </c>
      <c r="G39" s="72"/>
      <c r="H39" s="72"/>
      <c r="I39" s="72"/>
      <c r="J39" s="72">
        <f>SUM(J35:J38)-SUM(K35:K38)</f>
        <v>66474</v>
      </c>
      <c r="K39" s="72"/>
      <c r="N39" s="72">
        <f>SUM(N35:N38)-SUM(O35:O38)</f>
        <v>0</v>
      </c>
      <c r="O39" s="72"/>
    </row>
    <row r="40" spans="1:20" x14ac:dyDescent="0.15">
      <c r="N40" s="2"/>
      <c r="O40" s="2"/>
    </row>
    <row r="42" spans="1:20" s="7" customFormat="1" ht="53" thickBot="1" x14ac:dyDescent="0.2">
      <c r="B42" s="58">
        <f>'Chart of Accts'!A19</f>
        <v>210000</v>
      </c>
      <c r="C42" s="59" t="str">
        <f>'Chart of Accts'!B19</f>
        <v>Prepaid Insurance</v>
      </c>
      <c r="D42" s="9"/>
      <c r="F42" s="58">
        <f>'Chart of Accts'!A21</f>
        <v>212000</v>
      </c>
      <c r="G42" s="59" t="str">
        <f>'Chart of Accts'!B21</f>
        <v>Prepaid Advertising</v>
      </c>
      <c r="H42" s="9"/>
      <c r="J42" s="58">
        <f>'Chart of Accts'!A22</f>
        <v>215000</v>
      </c>
      <c r="K42" s="8" t="str">
        <f>'Chart of Accts'!B22</f>
        <v>Prepaid Rent</v>
      </c>
      <c r="N42" s="23">
        <f>'Chart of Accts'!A23</f>
        <v>216000</v>
      </c>
      <c r="O42" s="60" t="str">
        <f>'Chart of Accts'!B23</f>
        <v>Deposits on Purchases</v>
      </c>
    </row>
    <row r="43" spans="1:20" s="17" customFormat="1" x14ac:dyDescent="0.15">
      <c r="A43" s="17" t="s">
        <v>1</v>
      </c>
      <c r="B43" s="18">
        <f>'Beginning Balances'!C20</f>
        <v>5000</v>
      </c>
      <c r="C43" s="19"/>
      <c r="D43" s="20"/>
      <c r="E43" s="20"/>
      <c r="F43" s="18">
        <f>'Beginning Balances'!C22</f>
        <v>1000</v>
      </c>
      <c r="G43" s="19"/>
      <c r="H43" s="20"/>
      <c r="I43" s="20"/>
      <c r="J43" s="18">
        <f>'Beginning Balances'!C23</f>
        <v>0</v>
      </c>
      <c r="K43" s="19"/>
      <c r="N43" s="18">
        <f>'Beginning Balances'!C24</f>
        <v>0</v>
      </c>
      <c r="O43" s="19"/>
    </row>
    <row r="44" spans="1:20" x14ac:dyDescent="0.15">
      <c r="B44" s="5"/>
      <c r="C44" s="6"/>
      <c r="D44" s="4"/>
      <c r="F44" s="5"/>
      <c r="G44" s="6">
        <f>'Journal Entries'!H9</f>
        <v>0</v>
      </c>
      <c r="H44" s="4">
        <v>2</v>
      </c>
      <c r="J44" s="5"/>
      <c r="K44" s="6"/>
      <c r="N44" s="5">
        <f>'Journal Entries'!G25</f>
        <v>0</v>
      </c>
      <c r="O44" s="6"/>
      <c r="P44">
        <v>6</v>
      </c>
    </row>
    <row r="45" spans="1:20" x14ac:dyDescent="0.15">
      <c r="B45" s="5"/>
      <c r="C45" s="6"/>
      <c r="D45" s="4"/>
      <c r="F45" s="5">
        <f>'Journal Entries'!G43</f>
        <v>0</v>
      </c>
      <c r="G45" s="6"/>
      <c r="H45" s="4">
        <v>10</v>
      </c>
      <c r="J45" s="5"/>
      <c r="K45" s="6"/>
      <c r="N45" s="5"/>
      <c r="O45" s="6">
        <f>'Journal Entries'!H55</f>
        <v>0</v>
      </c>
      <c r="P45">
        <v>12</v>
      </c>
    </row>
    <row r="46" spans="1:20" x14ac:dyDescent="0.15">
      <c r="B46" s="5"/>
      <c r="C46" s="6"/>
      <c r="D46" s="4"/>
      <c r="F46" s="5"/>
      <c r="G46" s="6"/>
      <c r="H46" s="4"/>
      <c r="J46" s="5"/>
      <c r="K46" s="6"/>
      <c r="N46" s="5"/>
      <c r="O46" s="6"/>
    </row>
    <row r="47" spans="1:20" x14ac:dyDescent="0.15">
      <c r="A47" s="26" t="s">
        <v>116</v>
      </c>
      <c r="B47" s="2">
        <f>SUM(B44:B46)</f>
        <v>0</v>
      </c>
      <c r="C47" s="2">
        <f>SUM(C44:C46)</f>
        <v>0</v>
      </c>
      <c r="F47" s="2">
        <f>SUM(F44:F46)</f>
        <v>0</v>
      </c>
      <c r="G47" s="2">
        <f>SUM(G44:G46)</f>
        <v>0</v>
      </c>
      <c r="J47" s="2">
        <f>SUM(J44:J46)</f>
        <v>0</v>
      </c>
      <c r="K47" s="2">
        <f>SUM(K44:K46)</f>
        <v>0</v>
      </c>
      <c r="N47" s="2">
        <f>SUM(N44:N46)</f>
        <v>0</v>
      </c>
      <c r="O47" s="2">
        <f>SUM(O44:O46)</f>
        <v>0</v>
      </c>
      <c r="S47" s="2">
        <f>B47+F47+J47+N47</f>
        <v>0</v>
      </c>
      <c r="T47" s="2">
        <f>C47+G47+K47+O47</f>
        <v>0</v>
      </c>
    </row>
    <row r="48" spans="1:20" x14ac:dyDescent="0.15">
      <c r="A48" s="26" t="s">
        <v>112</v>
      </c>
      <c r="B48" s="2">
        <f>IF(B43-C43+B47-C47&gt;0,B43-C43+B47-C47,0)</f>
        <v>5000</v>
      </c>
      <c r="C48" s="2">
        <f>IF(B43-C43+B47-C47&gt;0,0,-(B43-C43+B47-C47))</f>
        <v>0</v>
      </c>
      <c r="F48" s="2">
        <f>IF(F43-G43+F47-G47&gt;0,F43-G43+F47-G47,0)</f>
        <v>1000</v>
      </c>
      <c r="G48" s="2">
        <f>IF(F43-G43+F47-G47&gt;0,0,-(F43-G43+F47-G47))</f>
        <v>0</v>
      </c>
      <c r="J48" s="2">
        <f>IF(J43-K43+J47-K47&gt;0,J43-K43+J47-K47,0)</f>
        <v>0</v>
      </c>
      <c r="K48" s="2">
        <f>IF(J43-K43+J47-K47&gt;0,0,-(J43-K43+J47-K47))</f>
        <v>0</v>
      </c>
      <c r="N48" s="2">
        <f>IF(N43-O43+N47-O47&gt;0,N43-O43+N47-O47,0)</f>
        <v>0</v>
      </c>
      <c r="O48" s="2">
        <f>IF(N43-O43+N47-O47&gt;0,0,-(N43-O43+N47-O47))</f>
        <v>0</v>
      </c>
    </row>
    <row r="49" spans="1:20" s="30" customFormat="1" x14ac:dyDescent="0.15">
      <c r="B49" s="31"/>
      <c r="C49" s="31"/>
      <c r="D49" s="31"/>
      <c r="E49" s="31"/>
      <c r="F49" s="31"/>
      <c r="G49" s="31"/>
      <c r="H49" s="31"/>
      <c r="I49" s="31"/>
      <c r="J49" s="31"/>
      <c r="K49" s="31"/>
      <c r="N49" s="31"/>
      <c r="O49" s="31"/>
    </row>
    <row r="50" spans="1:20" x14ac:dyDescent="0.15">
      <c r="A50" t="s">
        <v>113</v>
      </c>
      <c r="D50" s="27"/>
      <c r="H50" s="27"/>
      <c r="L50" s="26"/>
      <c r="O50" s="2"/>
      <c r="P50" s="26"/>
    </row>
    <row r="51" spans="1:20" x14ac:dyDescent="0.15">
      <c r="N51" s="2"/>
      <c r="O51" s="2"/>
    </row>
    <row r="52" spans="1:20" s="73" customFormat="1" x14ac:dyDescent="0.15">
      <c r="A52" s="71" t="s">
        <v>111</v>
      </c>
      <c r="B52" s="72">
        <f>SUM(B48:B51)-SUM(C48:C51)</f>
        <v>5000</v>
      </c>
      <c r="C52" s="72"/>
      <c r="D52" s="72"/>
      <c r="E52" s="72"/>
      <c r="F52" s="72">
        <f>SUM(F48:F51)-SUM(G48:G51)</f>
        <v>1000</v>
      </c>
      <c r="G52" s="72"/>
      <c r="H52" s="72"/>
      <c r="I52" s="72"/>
      <c r="J52" s="72">
        <f>SUM(J48:J51)-SUM(K48:K51)</f>
        <v>0</v>
      </c>
      <c r="K52" s="72"/>
      <c r="N52" s="72">
        <f>SUM(N48:N51)-SUM(O48:O51)</f>
        <v>0</v>
      </c>
      <c r="O52" s="72"/>
    </row>
    <row r="53" spans="1:20" x14ac:dyDescent="0.15">
      <c r="N53" s="2"/>
      <c r="O53" s="2"/>
    </row>
    <row r="54" spans="1:20" x14ac:dyDescent="0.15">
      <c r="N54" s="2"/>
      <c r="O54" s="2"/>
    </row>
    <row r="55" spans="1:20" s="7" customFormat="1" ht="66" thickBot="1" x14ac:dyDescent="0.2">
      <c r="B55" s="56">
        <f>'Chart of Accts'!A27</f>
        <v>220110</v>
      </c>
      <c r="C55" s="8" t="str">
        <f>'Chart of Accts'!B27</f>
        <v>Land (Direct Post)</v>
      </c>
      <c r="F55" s="58">
        <f>'Chart of Accts'!A28</f>
        <v>220210</v>
      </c>
      <c r="G55" s="59" t="str">
        <f>'Chart of Accts'!B28</f>
        <v>Production Machinery, Equip &amp; Fixtures(Dir.Post)</v>
      </c>
      <c r="J55" s="58">
        <f>'Chart of Accts'!A29</f>
        <v>220310</v>
      </c>
      <c r="K55" s="59" t="str">
        <f>'Chart of Accts'!B29</f>
        <v>Accumulated Depreciation-Machinery (Direct Post)</v>
      </c>
      <c r="N55" s="58">
        <f>'Chart of Accts'!A38</f>
        <v>221300</v>
      </c>
      <c r="O55" s="58" t="str">
        <f>'Chart of Accts'!B38</f>
        <v>Buildings</v>
      </c>
    </row>
    <row r="56" spans="1:20" s="17" customFormat="1" x14ac:dyDescent="0.15">
      <c r="A56" s="17" t="s">
        <v>1</v>
      </c>
      <c r="B56" s="18">
        <f>'Beginning Balances'!C28</f>
        <v>425000</v>
      </c>
      <c r="C56" s="19"/>
      <c r="D56" s="20"/>
      <c r="E56" s="20"/>
      <c r="F56" s="18">
        <f>'Beginning Balances'!C29</f>
        <v>915000</v>
      </c>
      <c r="G56" s="19"/>
      <c r="H56" s="20"/>
      <c r="I56" s="20"/>
      <c r="J56" s="18"/>
      <c r="K56" s="19">
        <f>'Beginning Balances'!D30</f>
        <v>305000</v>
      </c>
      <c r="N56" s="18"/>
      <c r="O56" s="19"/>
    </row>
    <row r="57" spans="1:20" x14ac:dyDescent="0.15">
      <c r="B57" s="5"/>
      <c r="C57" s="6"/>
      <c r="F57" s="5">
        <f>'Journal Entries'!G53</f>
        <v>0</v>
      </c>
      <c r="G57" s="6"/>
      <c r="H57" s="2">
        <v>12</v>
      </c>
      <c r="J57" s="5"/>
      <c r="K57" s="6"/>
      <c r="N57" s="5"/>
      <c r="O57" s="6"/>
    </row>
    <row r="58" spans="1:20" x14ac:dyDescent="0.15">
      <c r="B58" s="5"/>
      <c r="C58" s="6"/>
      <c r="F58" s="5"/>
      <c r="G58" s="6"/>
      <c r="J58" s="5"/>
      <c r="K58" s="6"/>
      <c r="N58" s="5"/>
      <c r="O58" s="6"/>
    </row>
    <row r="59" spans="1:20" x14ac:dyDescent="0.15">
      <c r="A59" s="26" t="s">
        <v>116</v>
      </c>
      <c r="B59" s="4">
        <f>SUM(B57:B58)</f>
        <v>0</v>
      </c>
      <c r="C59" s="4">
        <f>SUM(C57:C58)</f>
        <v>0</v>
      </c>
      <c r="D59" s="4"/>
      <c r="E59" s="4"/>
      <c r="F59" s="4">
        <f>SUM(F57:F58)</f>
        <v>0</v>
      </c>
      <c r="G59" s="4">
        <f>SUM(G57:G58)</f>
        <v>0</v>
      </c>
      <c r="H59" s="4"/>
      <c r="I59" s="4"/>
      <c r="J59" s="4">
        <f>SUM(J57:J58)</f>
        <v>0</v>
      </c>
      <c r="K59" s="4">
        <f>SUM(K57:K58)</f>
        <v>0</v>
      </c>
      <c r="N59" s="4">
        <f>SUM(N57:N58)</f>
        <v>0</v>
      </c>
      <c r="O59" s="4">
        <f>SUM(O57:O58)</f>
        <v>0</v>
      </c>
      <c r="S59" s="2">
        <f>B59+F59+J59+N59</f>
        <v>0</v>
      </c>
      <c r="T59" s="2">
        <f>C59+G59+K59+O59</f>
        <v>0</v>
      </c>
    </row>
    <row r="60" spans="1:20" x14ac:dyDescent="0.15">
      <c r="A60" s="26" t="s">
        <v>112</v>
      </c>
      <c r="B60" s="2">
        <f>IF(B56-C56+B59-C59&gt;0,B56-C56+B59-C59,0)</f>
        <v>425000</v>
      </c>
      <c r="C60" s="2">
        <f>IF(B56-C56+B59-C59&gt;0,0,-(B56-C56+B59-C59))</f>
        <v>0</v>
      </c>
      <c r="F60" s="2">
        <f>IF(F56-G56+F59-G59&gt;0,F56-G56+F59-G59,0)</f>
        <v>915000</v>
      </c>
      <c r="G60" s="2">
        <f>IF(F56-G56+F59-G59&gt;0,0,-(F56-G56+F59-G59))</f>
        <v>0</v>
      </c>
      <c r="J60" s="2">
        <f>IF(J56-K56+J59-K59&gt;0,J56-K56+J59-K59,0)</f>
        <v>0</v>
      </c>
      <c r="K60" s="2">
        <f>IF(J56-K56+J59-K59&gt;0,0,-(J56-K56+J59-K59))</f>
        <v>305000</v>
      </c>
      <c r="N60" s="2">
        <f>IF(N56-O56+N59-O59&gt;0,N56-O56+N59-O59,0)</f>
        <v>0</v>
      </c>
      <c r="O60" s="2">
        <f>IF(N56-O56+N59-O59&gt;0,0,-(N56-O56+N59-O59))</f>
        <v>0</v>
      </c>
    </row>
    <row r="61" spans="1:20" s="30" customFormat="1" x14ac:dyDescent="0.15">
      <c r="B61" s="31"/>
      <c r="C61" s="31"/>
      <c r="D61" s="31"/>
      <c r="E61" s="31"/>
      <c r="F61" s="31"/>
      <c r="G61" s="31"/>
      <c r="H61" s="31"/>
      <c r="I61" s="31"/>
      <c r="J61" s="31"/>
      <c r="K61" s="31"/>
      <c r="N61" s="31"/>
      <c r="O61" s="31"/>
    </row>
    <row r="62" spans="1:20" x14ac:dyDescent="0.15">
      <c r="A62" t="s">
        <v>113</v>
      </c>
      <c r="D62" s="27"/>
      <c r="H62" s="27"/>
      <c r="K62" s="2">
        <f>'Journal Entries'!H78</f>
        <v>0</v>
      </c>
      <c r="L62" s="34" t="s">
        <v>20</v>
      </c>
      <c r="O62" s="2"/>
      <c r="P62" s="26"/>
    </row>
    <row r="63" spans="1:20" x14ac:dyDescent="0.15">
      <c r="N63" s="2"/>
      <c r="O63" s="2"/>
    </row>
    <row r="64" spans="1:20" s="73" customFormat="1" x14ac:dyDescent="0.15">
      <c r="A64" s="71" t="s">
        <v>111</v>
      </c>
      <c r="B64" s="72">
        <f>SUM(B60:B63)-SUM(C60:C63)</f>
        <v>425000</v>
      </c>
      <c r="C64" s="72"/>
      <c r="D64" s="72"/>
      <c r="E64" s="72"/>
      <c r="F64" s="72">
        <f>SUM(F60:F63)-SUM(G60:G63)</f>
        <v>915000</v>
      </c>
      <c r="G64" s="72"/>
      <c r="H64" s="72"/>
      <c r="I64" s="72"/>
      <c r="J64" s="72"/>
      <c r="K64" s="72">
        <f>SUM(K60:K63)-SUM(L60:L63)</f>
        <v>305000</v>
      </c>
      <c r="N64" s="72">
        <f>SUM(N60:N63)-SUM(O60:O63)</f>
        <v>0</v>
      </c>
      <c r="O64" s="72"/>
    </row>
    <row r="65" spans="1:20" x14ac:dyDescent="0.15">
      <c r="N65" s="2"/>
      <c r="O65" s="2"/>
    </row>
    <row r="66" spans="1:20" x14ac:dyDescent="0.15">
      <c r="B66" s="4"/>
      <c r="C66" s="4"/>
      <c r="F66" s="4"/>
      <c r="G66" s="4"/>
      <c r="J66" s="4"/>
      <c r="K66" s="4"/>
    </row>
    <row r="67" spans="1:20" s="7" customFormat="1" ht="66" thickBot="1" x14ac:dyDescent="0.2">
      <c r="B67" s="58">
        <f>'Chart of Accts'!A42</f>
        <v>300200</v>
      </c>
      <c r="C67" s="59" t="str">
        <f>'Chart of Accts'!B42</f>
        <v>Accounts Payable (Direct Posting Account)</v>
      </c>
      <c r="D67" s="9"/>
      <c r="F67" s="58">
        <f>'Chart of Accts'!A47</f>
        <v>300700</v>
      </c>
      <c r="G67" s="59" t="str">
        <f>'Chart of Accts'!B47</f>
        <v>Payables-Salaries and Wages</v>
      </c>
      <c r="H67" s="9"/>
      <c r="J67" s="58">
        <f>'Chart of Accts'!A48</f>
        <v>300800</v>
      </c>
      <c r="K67" s="59" t="str">
        <f>'Chart of Accts'!B48</f>
        <v>Accrued Expenses</v>
      </c>
      <c r="N67" s="23">
        <f>'Chart of Accts'!A50</f>
        <v>320000</v>
      </c>
      <c r="O67" s="60" t="str">
        <f>'Chart of Accts'!B50</f>
        <v>Accrued Tax – Output</v>
      </c>
    </row>
    <row r="68" spans="1:20" s="17" customFormat="1" x14ac:dyDescent="0.15">
      <c r="A68" s="17" t="s">
        <v>1</v>
      </c>
      <c r="B68" s="18"/>
      <c r="C68" s="19">
        <f>'Beginning Balances'!D43</f>
        <v>47900</v>
      </c>
      <c r="D68" s="20"/>
      <c r="E68" s="20"/>
      <c r="F68" s="18"/>
      <c r="G68" s="20">
        <f>'Beginning Balances'!D48</f>
        <v>110000</v>
      </c>
      <c r="H68" s="20"/>
      <c r="I68" s="20"/>
      <c r="J68" s="18"/>
      <c r="K68" s="19">
        <f>'Beginning Balances'!D49</f>
        <v>988</v>
      </c>
      <c r="N68" s="18"/>
      <c r="O68" s="19">
        <f>'Beginning Balances'!D51</f>
        <v>3063</v>
      </c>
    </row>
    <row r="69" spans="1:20" x14ac:dyDescent="0.15">
      <c r="C69" s="6"/>
      <c r="D69" s="4"/>
      <c r="F69" s="5">
        <f>'Journal Entries'!G4</f>
        <v>0</v>
      </c>
      <c r="G69" s="6"/>
      <c r="H69" s="4">
        <v>1</v>
      </c>
      <c r="J69" s="5"/>
      <c r="K69" s="6"/>
      <c r="N69" s="5"/>
      <c r="O69" s="6"/>
    </row>
    <row r="70" spans="1:20" x14ac:dyDescent="0.15">
      <c r="B70" s="5"/>
      <c r="C70" s="6">
        <f>'Journal Entries'!H13</f>
        <v>0</v>
      </c>
      <c r="D70" s="4">
        <v>3</v>
      </c>
      <c r="F70" s="5"/>
      <c r="G70" s="6"/>
      <c r="H70" s="4"/>
      <c r="J70" s="5"/>
      <c r="K70" s="6"/>
      <c r="N70" s="5"/>
      <c r="O70" s="6"/>
    </row>
    <row r="71" spans="1:20" x14ac:dyDescent="0.15">
      <c r="B71" s="5">
        <f>'Journal Entries'!G21</f>
        <v>0</v>
      </c>
      <c r="C71" s="6"/>
      <c r="D71" s="4">
        <v>5</v>
      </c>
      <c r="F71" s="5"/>
      <c r="G71" s="6"/>
      <c r="H71" s="4"/>
      <c r="J71" s="5"/>
      <c r="K71" s="6"/>
      <c r="N71" s="5"/>
      <c r="O71" s="6"/>
    </row>
    <row r="72" spans="1:20" x14ac:dyDescent="0.15">
      <c r="B72" s="5"/>
      <c r="C72" s="6">
        <f>'Journal Entries'!H36</f>
        <v>0</v>
      </c>
      <c r="D72" s="4">
        <v>8</v>
      </c>
      <c r="F72" s="5"/>
      <c r="G72" s="6"/>
      <c r="H72" s="4"/>
      <c r="J72" s="5"/>
      <c r="K72" s="6"/>
      <c r="N72" s="5"/>
      <c r="O72" s="6"/>
    </row>
    <row r="73" spans="1:20" x14ac:dyDescent="0.15">
      <c r="B73" s="5"/>
      <c r="C73" s="6"/>
      <c r="D73" s="4"/>
      <c r="F73" s="5"/>
      <c r="G73" s="6"/>
      <c r="H73" s="4"/>
      <c r="J73" s="5"/>
      <c r="K73" s="6"/>
      <c r="N73" s="5"/>
      <c r="O73" s="6"/>
    </row>
    <row r="75" spans="1:20" x14ac:dyDescent="0.15">
      <c r="A75" s="26" t="s">
        <v>116</v>
      </c>
      <c r="B75" s="2">
        <f>SUM(B69:B74)</f>
        <v>0</v>
      </c>
      <c r="C75" s="2">
        <f>SUM(C69:C74)</f>
        <v>0</v>
      </c>
      <c r="F75" s="2">
        <f>SUM(F69:F74)</f>
        <v>0</v>
      </c>
      <c r="G75" s="2">
        <f>SUM(G69:G74)</f>
        <v>0</v>
      </c>
      <c r="J75" s="2">
        <f>SUM(J69:J74)</f>
        <v>0</v>
      </c>
      <c r="K75" s="2">
        <f>SUM(K69:K74)</f>
        <v>0</v>
      </c>
      <c r="L75" s="2"/>
      <c r="M75" s="2"/>
      <c r="N75" s="2">
        <f>SUM(N69:N74)</f>
        <v>0</v>
      </c>
      <c r="O75" s="2">
        <f>SUM(O69:O74)</f>
        <v>0</v>
      </c>
      <c r="S75" s="2">
        <f>B75+F75+J75+N75</f>
        <v>0</v>
      </c>
      <c r="T75" s="2">
        <f>C75+G75+K75+O75</f>
        <v>0</v>
      </c>
    </row>
    <row r="76" spans="1:20" x14ac:dyDescent="0.15">
      <c r="A76" s="26" t="s">
        <v>112</v>
      </c>
      <c r="B76" s="2">
        <f>IF(B68-C68+B75-C75&gt;0,B68-C68+B75-C75,0)</f>
        <v>0</v>
      </c>
      <c r="C76" s="2">
        <f>IF(B68-C68+B75-C75&gt;0,0,-(B68-C68+B75-C75))</f>
        <v>47900</v>
      </c>
      <c r="F76" s="2">
        <f>IF(F68-G68+F75-G75&gt;0,F68-G68+F75-G75,0)</f>
        <v>0</v>
      </c>
      <c r="G76" s="2">
        <f>IF(F68-G68+F75-G75&gt;0,0,-(F68-G68+F75-G75))</f>
        <v>110000</v>
      </c>
      <c r="J76" s="2">
        <f>IF(J68-K68+J75-K75&gt;0,J68-K68+J75-K75,0)</f>
        <v>0</v>
      </c>
      <c r="K76" s="2">
        <f>IF(J68-K68+J75-K75&gt;0,0,-(J68-K68+J75-K75))</f>
        <v>988</v>
      </c>
      <c r="N76" s="2">
        <f>IF(N68-O68+N75-O75&gt;0,N68-O68+N75-O75,0)</f>
        <v>0</v>
      </c>
      <c r="O76" s="2">
        <f>IF(N68-O68+N75-O75&gt;0,0,-(N68-O68+N75-O75))</f>
        <v>3063</v>
      </c>
    </row>
    <row r="77" spans="1:20" s="30" customFormat="1" x14ac:dyDescent="0.15">
      <c r="B77" s="31"/>
      <c r="C77" s="31"/>
      <c r="D77" s="31"/>
      <c r="E77" s="31"/>
      <c r="F77" s="31"/>
      <c r="G77" s="31"/>
      <c r="H77" s="31"/>
      <c r="I77" s="31"/>
      <c r="J77" s="31"/>
      <c r="K77" s="31"/>
      <c r="N77" s="31"/>
      <c r="O77" s="31"/>
    </row>
    <row r="78" spans="1:20" x14ac:dyDescent="0.15">
      <c r="A78" t="s">
        <v>113</v>
      </c>
      <c r="D78" s="27"/>
      <c r="G78" s="2">
        <f>'Journal Entries'!H82</f>
        <v>0</v>
      </c>
      <c r="H78" s="103" t="s">
        <v>21</v>
      </c>
      <c r="L78" s="26"/>
      <c r="O78" s="2"/>
      <c r="P78" s="26"/>
    </row>
    <row r="79" spans="1:20" x14ac:dyDescent="0.15">
      <c r="N79" s="2"/>
      <c r="O79" s="2"/>
    </row>
    <row r="80" spans="1:20" s="73" customFormat="1" x14ac:dyDescent="0.15">
      <c r="A80" s="71" t="s">
        <v>111</v>
      </c>
      <c r="B80" s="72"/>
      <c r="C80" s="72">
        <f>SUM(C76:C79)-SUM(D76:D79)</f>
        <v>47900</v>
      </c>
      <c r="D80" s="72"/>
      <c r="E80" s="72"/>
      <c r="F80" s="72"/>
      <c r="G80" s="72">
        <f>SUM(G76:G79)-SUM(H76:H79)</f>
        <v>110000</v>
      </c>
      <c r="H80" s="72"/>
      <c r="I80" s="72"/>
      <c r="J80" s="72"/>
      <c r="K80" s="72">
        <f>SUM(K76:K79)-SUM(L76:L79)</f>
        <v>988</v>
      </c>
      <c r="N80" s="72"/>
      <c r="O80" s="72">
        <f>SUM(O76:O79)-SUM(P76:P79)</f>
        <v>3063</v>
      </c>
    </row>
    <row r="81" spans="1:20" x14ac:dyDescent="0.15">
      <c r="N81" s="2"/>
      <c r="O81" s="2"/>
    </row>
    <row r="82" spans="1:20" x14ac:dyDescent="0.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20" s="7" customFormat="1" ht="40" thickBot="1" x14ac:dyDescent="0.2">
      <c r="B83" s="58">
        <f>'Chart of Accts'!A53</f>
        <v>329000</v>
      </c>
      <c r="C83" s="59" t="str">
        <f>'Chart of Accts'!B53</f>
        <v>Common Stock</v>
      </c>
      <c r="D83" s="9"/>
      <c r="F83" s="58">
        <f>'Chart of Accts'!A54</f>
        <v>329100</v>
      </c>
      <c r="G83" s="59" t="str">
        <f>'Chart of Accts'!B54</f>
        <v>Additional Paid-in-Capital</v>
      </c>
      <c r="H83" s="9"/>
      <c r="J83" s="58">
        <f>'Chart of Accts'!A55</f>
        <v>330010</v>
      </c>
      <c r="K83" s="8" t="str">
        <f>'Chart of Accts'!B55</f>
        <v>Retained Earnings (Direct Posting)</v>
      </c>
    </row>
    <row r="84" spans="1:20" s="17" customFormat="1" x14ac:dyDescent="0.15">
      <c r="A84" s="17" t="s">
        <v>1</v>
      </c>
      <c r="B84" s="18"/>
      <c r="C84" s="19">
        <f>'Beginning Balances'!D54</f>
        <v>1000000</v>
      </c>
      <c r="D84" s="20"/>
      <c r="E84" s="20"/>
      <c r="F84" s="18"/>
      <c r="G84" s="19">
        <f>'Beginning Balances'!D55</f>
        <v>0</v>
      </c>
      <c r="H84" s="20"/>
      <c r="I84" s="20"/>
      <c r="J84" s="18"/>
      <c r="K84" s="19">
        <f>'Beginning Balances'!D56</f>
        <v>618009</v>
      </c>
      <c r="N84" s="18"/>
      <c r="O84" s="19"/>
    </row>
    <row r="85" spans="1:20" x14ac:dyDescent="0.15">
      <c r="B85" s="5"/>
      <c r="C85" s="6"/>
      <c r="D85" s="4"/>
      <c r="E85" s="10"/>
      <c r="F85" s="5"/>
      <c r="G85" s="6"/>
      <c r="H85" s="4"/>
      <c r="J85" s="5"/>
      <c r="K85" s="6"/>
      <c r="N85" s="5"/>
      <c r="O85" s="6"/>
    </row>
    <row r="86" spans="1:20" x14ac:dyDescent="0.15">
      <c r="B86" s="5"/>
      <c r="C86" s="6"/>
      <c r="D86" s="4"/>
      <c r="F86" s="5"/>
      <c r="G86" s="6"/>
      <c r="H86" s="4"/>
      <c r="J86" s="5"/>
      <c r="K86" s="6"/>
      <c r="N86" s="5"/>
      <c r="O86" s="6"/>
    </row>
    <row r="87" spans="1:20" x14ac:dyDescent="0.15">
      <c r="B87" s="5"/>
      <c r="C87" s="6"/>
      <c r="D87" s="4"/>
      <c r="F87" s="5"/>
      <c r="G87" s="6"/>
      <c r="H87" s="4"/>
      <c r="J87" s="5"/>
      <c r="K87" s="6"/>
      <c r="N87" s="5"/>
      <c r="O87" s="6"/>
    </row>
    <row r="89" spans="1:20" x14ac:dyDescent="0.15">
      <c r="A89" s="26" t="s">
        <v>116</v>
      </c>
      <c r="B89" s="2">
        <f>SUM(B85:B88)</f>
        <v>0</v>
      </c>
      <c r="C89" s="2">
        <f>SUM(C85:C88)</f>
        <v>0</v>
      </c>
      <c r="F89" s="2">
        <f>SUM(F85:F88)</f>
        <v>0</v>
      </c>
      <c r="G89" s="2">
        <f>SUM(G85:G88)</f>
        <v>0</v>
      </c>
      <c r="J89" s="2">
        <f>SUM(J85:J88)</f>
        <v>0</v>
      </c>
      <c r="K89" s="2">
        <f>SUM(K85:K88)</f>
        <v>0</v>
      </c>
      <c r="L89" s="2"/>
      <c r="M89" s="2"/>
      <c r="N89" s="2">
        <f>SUM(N85:N88)</f>
        <v>0</v>
      </c>
      <c r="O89" s="2">
        <f>SUM(O85:O88)</f>
        <v>0</v>
      </c>
      <c r="S89" s="2">
        <f>B89+F89+J89+N89</f>
        <v>0</v>
      </c>
      <c r="T89" s="2">
        <f>C89+G89+K89+O89</f>
        <v>0</v>
      </c>
    </row>
    <row r="90" spans="1:20" x14ac:dyDescent="0.15">
      <c r="A90" s="26" t="s">
        <v>112</v>
      </c>
      <c r="B90" s="2">
        <f>IF(B84-C84+B89-C89&gt;0,B84-C84+B89-C89,0)</f>
        <v>0</v>
      </c>
      <c r="C90" s="2">
        <f>IF(B84-C84+B89-C89&gt;0,0,-(B84-C84+B89-C89))</f>
        <v>1000000</v>
      </c>
      <c r="F90" s="2">
        <f>IF(F84-G84+F89-G89&gt;0,F84-G84+F89-G89,0)</f>
        <v>0</v>
      </c>
      <c r="G90" s="2">
        <f>IF(F84-G84+F89-G89&gt;0,0,-(F84-G84+F89-G89))</f>
        <v>0</v>
      </c>
      <c r="J90" s="2">
        <f>IF(J84-K84+J89-K89&gt;0,J84-K84+J89-K89,0)</f>
        <v>0</v>
      </c>
      <c r="K90" s="2">
        <f>IF(J84-K84+J89-K89&gt;0,0,-(J84-K84+J89-K89))</f>
        <v>618009</v>
      </c>
      <c r="N90" s="2">
        <f>IF(N84-O84+N89-O89&gt;0,N84-O84+N89-O89,0)</f>
        <v>0</v>
      </c>
      <c r="O90" s="2">
        <f>IF(N84-O84+N89-O89&gt;0,0,-(N84-O84+N89-O89))</f>
        <v>0</v>
      </c>
    </row>
    <row r="91" spans="1:20" s="30" customFormat="1" x14ac:dyDescent="0.15">
      <c r="B91" s="31"/>
      <c r="C91" s="31"/>
      <c r="D91" s="31"/>
      <c r="E91" s="31"/>
      <c r="F91" s="31"/>
      <c r="G91" s="31"/>
      <c r="H91" s="31"/>
      <c r="I91" s="31"/>
      <c r="J91" s="31"/>
      <c r="K91" s="31"/>
      <c r="N91" s="31"/>
      <c r="O91" s="31"/>
    </row>
    <row r="92" spans="1:20" x14ac:dyDescent="0.15">
      <c r="A92" t="s">
        <v>113</v>
      </c>
      <c r="D92" s="27"/>
      <c r="H92" s="27"/>
      <c r="O92" s="2"/>
      <c r="P92" s="26"/>
    </row>
    <row r="93" spans="1:20" x14ac:dyDescent="0.15">
      <c r="N93" s="2"/>
      <c r="O93" s="2"/>
    </row>
    <row r="94" spans="1:20" s="73" customFormat="1" x14ac:dyDescent="0.15">
      <c r="A94" s="71" t="s">
        <v>111</v>
      </c>
      <c r="B94" s="72"/>
      <c r="C94" s="72">
        <f>SUM(C90:C93)-SUM(D90:D93)</f>
        <v>1000000</v>
      </c>
      <c r="D94" s="72"/>
      <c r="E94" s="72"/>
      <c r="F94" s="72"/>
      <c r="G94" s="72">
        <f>SUM(G90:G93)-SUM(H90:H93)</f>
        <v>0</v>
      </c>
      <c r="H94" s="72"/>
      <c r="I94" s="72"/>
      <c r="J94" s="72"/>
      <c r="K94" s="72">
        <f>SUM(K90:K93)-SUM(L90:L93)</f>
        <v>618009</v>
      </c>
      <c r="N94" s="72"/>
      <c r="O94" s="72">
        <f>SUM(O90:O93)-SUM(P90:P93)</f>
        <v>0</v>
      </c>
    </row>
    <row r="95" spans="1:20" x14ac:dyDescent="0.15">
      <c r="N95" s="2"/>
      <c r="O95" s="2"/>
    </row>
    <row r="96" spans="1:20" x14ac:dyDescent="0.15">
      <c r="N96" s="2"/>
      <c r="O96" s="2"/>
    </row>
    <row r="97" spans="1:20" s="7" customFormat="1" ht="27" thickBot="1" x14ac:dyDescent="0.2">
      <c r="B97" s="58">
        <f>'Chart of Accts'!A56</f>
        <v>600000</v>
      </c>
      <c r="C97" s="59" t="str">
        <f>'Chart of Accts'!B56</f>
        <v>Sales Revenue</v>
      </c>
      <c r="D97" s="9"/>
      <c r="F97" s="58">
        <f>'Chart of Accts'!A57</f>
        <v>610000</v>
      </c>
      <c r="G97" s="59" t="str">
        <f>'Chart of Accts'!B57</f>
        <v>Sales Discount</v>
      </c>
      <c r="H97" s="9"/>
      <c r="J97" s="58">
        <f>'Chart of Accts'!A63</f>
        <v>700000</v>
      </c>
      <c r="K97" s="58" t="str">
        <f>'Chart of Accts'!B63</f>
        <v>Labor</v>
      </c>
      <c r="N97" s="23">
        <f>'Chart of Accts'!A68</f>
        <v>740000</v>
      </c>
      <c r="O97" s="74" t="str">
        <f>'Chart of Accts'!B68</f>
        <v>Supplies Expense</v>
      </c>
    </row>
    <row r="98" spans="1:20" s="17" customFormat="1" x14ac:dyDescent="0.15">
      <c r="A98" s="17" t="s">
        <v>1</v>
      </c>
      <c r="B98" s="18"/>
      <c r="C98" s="19"/>
      <c r="D98" s="20"/>
      <c r="E98" s="20"/>
      <c r="F98" s="18"/>
      <c r="G98" s="19"/>
      <c r="H98" s="20"/>
      <c r="I98" s="20"/>
      <c r="J98" s="18"/>
      <c r="K98" s="19"/>
      <c r="N98" s="18"/>
      <c r="O98" s="19"/>
    </row>
    <row r="99" spans="1:20" x14ac:dyDescent="0.15">
      <c r="B99" s="5"/>
      <c r="C99" s="6"/>
      <c r="D99" s="4"/>
      <c r="F99" s="5">
        <f>'Journal Entries'!G17</f>
        <v>0</v>
      </c>
      <c r="G99" s="6"/>
      <c r="H99" s="4">
        <v>4</v>
      </c>
      <c r="J99" s="5"/>
      <c r="K99" s="6"/>
      <c r="N99" s="5"/>
      <c r="O99" s="6"/>
    </row>
    <row r="100" spans="1:20" x14ac:dyDescent="0.15">
      <c r="B100" s="5"/>
      <c r="C100" s="6">
        <f>'Journal Entries'!H31</f>
        <v>0</v>
      </c>
      <c r="D100" s="4">
        <v>7</v>
      </c>
      <c r="F100" s="5"/>
      <c r="G100" s="6"/>
      <c r="H100" s="4"/>
      <c r="J100" s="5"/>
      <c r="K100" s="6"/>
      <c r="N100" s="5"/>
      <c r="O100" s="6"/>
    </row>
    <row r="101" spans="1:20" x14ac:dyDescent="0.15">
      <c r="B101" s="5"/>
      <c r="C101" s="6">
        <f>'Journal Entries'!H49</f>
        <v>0</v>
      </c>
      <c r="D101" s="4">
        <v>11</v>
      </c>
      <c r="F101" s="5"/>
      <c r="G101" s="6"/>
      <c r="H101" s="4"/>
      <c r="J101" s="5"/>
      <c r="K101" s="6"/>
      <c r="N101" s="5"/>
      <c r="O101" s="6"/>
    </row>
    <row r="102" spans="1:20" x14ac:dyDescent="0.15">
      <c r="B102" s="5"/>
      <c r="C102" s="6">
        <f>'Journal Entries'!H60</f>
        <v>0</v>
      </c>
      <c r="D102" s="4">
        <v>13</v>
      </c>
      <c r="F102" s="5"/>
      <c r="G102" s="6"/>
      <c r="H102" s="4"/>
      <c r="J102" s="5"/>
      <c r="K102" s="6"/>
      <c r="N102" s="5"/>
      <c r="O102" s="6"/>
    </row>
    <row r="103" spans="1:20" x14ac:dyDescent="0.15">
      <c r="B103" s="5"/>
      <c r="C103" s="6"/>
      <c r="D103" s="4"/>
      <c r="F103" s="5"/>
      <c r="G103" s="6"/>
      <c r="H103" s="4"/>
      <c r="J103" s="5"/>
      <c r="K103" s="6"/>
      <c r="N103" s="5"/>
      <c r="O103" s="6"/>
    </row>
    <row r="104" spans="1:20" x14ac:dyDescent="0.15">
      <c r="A104" s="26" t="s">
        <v>116</v>
      </c>
      <c r="B104" s="2">
        <f>SUM(B99:B103)</f>
        <v>0</v>
      </c>
      <c r="C104" s="2">
        <f>SUM(C99:C103)</f>
        <v>0</v>
      </c>
      <c r="F104" s="2">
        <f>SUM(F99:F103)</f>
        <v>0</v>
      </c>
      <c r="G104" s="2">
        <f>SUM(G99:G103)</f>
        <v>0</v>
      </c>
      <c r="J104" s="2">
        <f>SUM(J99:J103)</f>
        <v>0</v>
      </c>
      <c r="K104" s="2">
        <f>SUM(K99:K103)</f>
        <v>0</v>
      </c>
      <c r="L104" s="2"/>
      <c r="M104" s="2"/>
      <c r="N104" s="2">
        <f>SUM(N99:N103)</f>
        <v>0</v>
      </c>
      <c r="O104" s="2">
        <f>SUM(O99:O103)</f>
        <v>0</v>
      </c>
      <c r="S104" s="2">
        <f>B104+F104+J104+N104</f>
        <v>0</v>
      </c>
      <c r="T104" s="2">
        <f>C104+G104+K104+O104</f>
        <v>0</v>
      </c>
    </row>
    <row r="105" spans="1:20" x14ac:dyDescent="0.15">
      <c r="A105" s="26" t="s">
        <v>112</v>
      </c>
      <c r="B105" s="2">
        <f>IF(B98-C98+B104-C104&gt;0,B98-C98+B104-C104,0)</f>
        <v>0</v>
      </c>
      <c r="C105" s="2">
        <f>IF(B98-C98+B104-C104&gt;0,0,-(B98-C98+B104-C104))</f>
        <v>0</v>
      </c>
      <c r="F105" s="2">
        <f>IF(F98-G98+F104-G104&gt;0,F98-G98+F104-G104,0)</f>
        <v>0</v>
      </c>
      <c r="G105" s="2">
        <f>IF(F98-G98+F104-G104&gt;0,0,-(F98-G98+F104-G104))</f>
        <v>0</v>
      </c>
      <c r="J105" s="2">
        <f>IF(J98-K98+J104-K104&gt;0,J98-K98+J104-K104,0)</f>
        <v>0</v>
      </c>
      <c r="K105" s="2">
        <f>IF(J98-K98+J104-K104&gt;0,0,-(J98-K98+J104-K104))</f>
        <v>0</v>
      </c>
      <c r="N105" s="2">
        <f>IF(N98-O98+N104-O104&gt;0,N98-O98+N104-O104,0)</f>
        <v>0</v>
      </c>
      <c r="O105" s="2">
        <f>IF(N98-O98+N104-O104&gt;0,0,-(N98-O98+N104-O104))</f>
        <v>0</v>
      </c>
    </row>
    <row r="106" spans="1:20" s="30" customFormat="1" x14ac:dyDescent="0.1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N106" s="31"/>
      <c r="O106" s="31"/>
    </row>
    <row r="107" spans="1:20" x14ac:dyDescent="0.15">
      <c r="A107" t="s">
        <v>113</v>
      </c>
      <c r="D107" s="27"/>
      <c r="H107" s="27"/>
      <c r="J107" s="2">
        <f>'Journal Entries'!G81</f>
        <v>0</v>
      </c>
      <c r="L107" s="34" t="s">
        <v>21</v>
      </c>
      <c r="N107" s="2">
        <f>'Journal Entries'!G73</f>
        <v>0</v>
      </c>
      <c r="O107" s="2"/>
      <c r="P107" s="34" t="s">
        <v>19</v>
      </c>
    </row>
    <row r="108" spans="1:20" x14ac:dyDescent="0.15">
      <c r="N108" s="2"/>
      <c r="O108" s="2"/>
    </row>
    <row r="109" spans="1:20" s="73" customFormat="1" x14ac:dyDescent="0.15">
      <c r="A109" s="71" t="s">
        <v>111</v>
      </c>
      <c r="B109" s="72"/>
      <c r="C109" s="72">
        <f>SUM(C105:C108)-SUM(D105:D108)</f>
        <v>0</v>
      </c>
      <c r="D109" s="72"/>
      <c r="E109" s="72"/>
      <c r="F109" s="72">
        <f>SUM(F105:F108)-SUM(G105:G108)</f>
        <v>0</v>
      </c>
      <c r="G109" s="72"/>
      <c r="H109" s="72"/>
      <c r="I109" s="72"/>
      <c r="J109" s="72">
        <f>SUM(J105:J108)-SUM(K105:K108)</f>
        <v>0</v>
      </c>
      <c r="K109" s="72"/>
      <c r="N109" s="72">
        <f>SUM(N105:N108)-SUM(O105:O108)</f>
        <v>0</v>
      </c>
      <c r="O109" s="72"/>
    </row>
    <row r="110" spans="1:20" x14ac:dyDescent="0.15">
      <c r="N110" s="2"/>
      <c r="O110" s="2"/>
    </row>
    <row r="112" spans="1:20" s="7" customFormat="1" ht="40" thickBot="1" x14ac:dyDescent="0.2">
      <c r="B112" s="58">
        <f>'Chart of Accts'!A71</f>
        <v>740300</v>
      </c>
      <c r="C112" s="70" t="str">
        <f>'Chart of Accts'!B71</f>
        <v>Rent Expense</v>
      </c>
      <c r="D112" s="9"/>
      <c r="F112" s="58">
        <f>'Chart of Accts'!A72</f>
        <v>740400</v>
      </c>
      <c r="G112" s="70" t="str">
        <f>'Chart of Accts'!B72</f>
        <v>Insurance Expense</v>
      </c>
      <c r="H112" s="9"/>
      <c r="J112" s="58">
        <f>'Chart of Accts'!A80</f>
        <v>741200</v>
      </c>
      <c r="K112" s="70" t="str">
        <f>'Chart of Accts'!B80</f>
        <v>Bad Debt Expense</v>
      </c>
      <c r="N112" s="23">
        <f>'Chart of Accts'!A83</f>
        <v>741500</v>
      </c>
      <c r="O112" s="74" t="str">
        <f>'Chart of Accts'!B83</f>
        <v>Utilities (electricity &amp; phone)</v>
      </c>
    </row>
    <row r="113" spans="1:20" s="17" customFormat="1" x14ac:dyDescent="0.15">
      <c r="A113" s="17" t="s">
        <v>1</v>
      </c>
      <c r="B113" s="18"/>
      <c r="C113" s="19"/>
      <c r="D113" s="20"/>
      <c r="E113" s="20"/>
      <c r="F113" s="18"/>
      <c r="G113" s="19"/>
      <c r="H113" s="20"/>
      <c r="I113" s="20"/>
      <c r="J113" s="18"/>
      <c r="K113" s="19"/>
      <c r="N113" s="18"/>
      <c r="O113" s="19"/>
    </row>
    <row r="114" spans="1:20" x14ac:dyDescent="0.15">
      <c r="B114" s="5"/>
      <c r="C114" s="6"/>
      <c r="D114" s="4"/>
      <c r="F114" s="5"/>
      <c r="G114" s="6"/>
      <c r="H114" s="4"/>
      <c r="J114" s="5"/>
      <c r="K114" s="6"/>
      <c r="N114" s="5"/>
      <c r="O114" s="6"/>
    </row>
    <row r="115" spans="1:20" x14ac:dyDescent="0.15">
      <c r="B115" s="5"/>
      <c r="C115" s="6"/>
      <c r="D115" s="4"/>
      <c r="F115" s="5"/>
      <c r="G115" s="6"/>
      <c r="H115" s="4"/>
      <c r="J115" s="5"/>
      <c r="K115" s="6"/>
      <c r="N115" s="5"/>
      <c r="O115" s="6"/>
    </row>
    <row r="116" spans="1:20" x14ac:dyDescent="0.15">
      <c r="B116" s="5"/>
      <c r="C116" s="6"/>
      <c r="D116" s="4"/>
      <c r="F116" s="5"/>
      <c r="G116" s="6"/>
      <c r="H116" s="4"/>
      <c r="J116" s="5"/>
      <c r="K116" s="6"/>
      <c r="N116" s="5"/>
      <c r="O116" s="6"/>
    </row>
    <row r="117" spans="1:20" x14ac:dyDescent="0.15">
      <c r="A117" s="26" t="s">
        <v>116</v>
      </c>
      <c r="B117" s="2">
        <f>SUM(B114:B116)</f>
        <v>0</v>
      </c>
      <c r="C117" s="2">
        <f>SUM(C114:C116)</f>
        <v>0</v>
      </c>
      <c r="F117" s="2">
        <f>SUM(F114:F116)</f>
        <v>0</v>
      </c>
      <c r="G117" s="2">
        <f>SUM(G114:G116)</f>
        <v>0</v>
      </c>
      <c r="J117" s="2">
        <f>SUM(J114:J116)</f>
        <v>0</v>
      </c>
      <c r="K117" s="2">
        <f>SUM(K114:K116)</f>
        <v>0</v>
      </c>
      <c r="N117" s="2">
        <f>SUM(N114:N116)</f>
        <v>0</v>
      </c>
      <c r="O117" s="2">
        <f>SUM(O114:O116)</f>
        <v>0</v>
      </c>
    </row>
    <row r="118" spans="1:20" x14ac:dyDescent="0.15">
      <c r="A118" s="26" t="s">
        <v>112</v>
      </c>
      <c r="B118" s="2">
        <f>IF(B113-C113+B117-C117&gt;0,B113-C113+B117-C117,0)</f>
        <v>0</v>
      </c>
      <c r="C118" s="2">
        <f>IF(B113-C113+B117-C117&gt;0,0,-(B113-C113+B117-C117))</f>
        <v>0</v>
      </c>
      <c r="F118" s="2">
        <f>IF(F113-G113+F117-G117&gt;0,F113-G113+F117-G117,0)</f>
        <v>0</v>
      </c>
      <c r="G118" s="2">
        <f>IF(F113-G113+F117-G117&gt;0,0,-(F113-G113+F117-G117))</f>
        <v>0</v>
      </c>
      <c r="J118" s="2">
        <f>IF(J113-K113+J117-K117&gt;0,J113-K113+J117-K117,0)</f>
        <v>0</v>
      </c>
      <c r="K118" s="2">
        <f>IF(J113-K113+J117-K117&gt;0,0,-(J113-K113+J117-K117))</f>
        <v>0</v>
      </c>
      <c r="N118" s="2">
        <f>IF(N113-O113+N117-O117&gt;0,N113-O113+N117-O117,0)</f>
        <v>0</v>
      </c>
      <c r="O118" s="2">
        <f>IF(N113-O113+N117-O117&gt;0,0,-(N113-O113+N117-O117))</f>
        <v>0</v>
      </c>
      <c r="S118" s="2">
        <f>B118+F118+J118+N118</f>
        <v>0</v>
      </c>
      <c r="T118" s="2">
        <f>C118+G118+K118+O118</f>
        <v>0</v>
      </c>
    </row>
    <row r="119" spans="1:20" s="30" customFormat="1" x14ac:dyDescent="0.1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N119" s="31"/>
      <c r="O119" s="31"/>
    </row>
    <row r="120" spans="1:20" x14ac:dyDescent="0.15">
      <c r="A120" t="s">
        <v>113</v>
      </c>
      <c r="D120" s="27" t="s">
        <v>25</v>
      </c>
      <c r="H120" s="27" t="s">
        <v>23</v>
      </c>
      <c r="J120" s="2">
        <f>'Journal Entries'!G69</f>
        <v>0</v>
      </c>
      <c r="L120" s="26" t="s">
        <v>18</v>
      </c>
      <c r="N120" s="2"/>
      <c r="O120" s="2"/>
      <c r="P120" s="26" t="s">
        <v>22</v>
      </c>
    </row>
    <row r="121" spans="1:20" x14ac:dyDescent="0.15">
      <c r="N121" s="2"/>
      <c r="O121" s="2"/>
    </row>
    <row r="122" spans="1:20" s="73" customFormat="1" x14ac:dyDescent="0.15">
      <c r="A122" s="71" t="s">
        <v>111</v>
      </c>
      <c r="B122" s="72">
        <f>SUM(B118:B121)-SUM(C118:C121)</f>
        <v>0</v>
      </c>
      <c r="C122" s="72"/>
      <c r="D122" s="72"/>
      <c r="E122" s="72"/>
      <c r="F122" s="72">
        <f>SUM(F118:F121)-SUM(G118:G121)</f>
        <v>0</v>
      </c>
      <c r="G122" s="72"/>
      <c r="H122" s="72"/>
      <c r="I122" s="72"/>
      <c r="J122" s="72">
        <f>SUM(J118:J121)-SUM(K118:K121)</f>
        <v>0</v>
      </c>
      <c r="K122" s="72"/>
      <c r="N122" s="72">
        <f>SUM(N118:N121)-SUM(O118:O121)</f>
        <v>0</v>
      </c>
      <c r="O122" s="72"/>
    </row>
    <row r="123" spans="1:20" x14ac:dyDescent="0.15">
      <c r="N123" s="2"/>
      <c r="O123" s="2"/>
      <c r="S123" s="2"/>
      <c r="T123" s="2"/>
    </row>
    <row r="124" spans="1:20" s="7" customFormat="1" ht="40" thickBot="1" x14ac:dyDescent="0.2">
      <c r="B124" s="58">
        <f>'Chart of Accts'!A86</f>
        <v>741800</v>
      </c>
      <c r="C124" s="59" t="str">
        <f>'Chart of Accts'!B86</f>
        <v>Depreciation Expense</v>
      </c>
      <c r="D124" s="9"/>
      <c r="F124" s="58">
        <f>'Chart of Accts'!A87</f>
        <v>741900</v>
      </c>
      <c r="G124" s="59" t="str">
        <f>'Chart of Accts'!B87</f>
        <v>Advertising Expense</v>
      </c>
      <c r="H124" s="9"/>
      <c r="J124" s="58">
        <f>'Chart of Accts'!A89</f>
        <v>742100</v>
      </c>
      <c r="K124" s="59" t="str">
        <f>'Chart of Accts'!B89</f>
        <v>Shipping Expense</v>
      </c>
      <c r="N124" s="23">
        <f>'Chart of Accts'!A93</f>
        <v>780000</v>
      </c>
      <c r="O124" s="60" t="str">
        <f>'Chart of Accts'!B93</f>
        <v>Cost of Goods Sold</v>
      </c>
    </row>
    <row r="125" spans="1:20" s="17" customFormat="1" x14ac:dyDescent="0.15">
      <c r="A125" s="17" t="s">
        <v>1</v>
      </c>
      <c r="B125" s="18"/>
      <c r="C125" s="19"/>
      <c r="D125" s="20"/>
      <c r="E125" s="20"/>
      <c r="F125" s="18"/>
      <c r="G125" s="19"/>
      <c r="H125" s="20"/>
      <c r="I125" s="20"/>
      <c r="J125" s="18"/>
      <c r="K125" s="19"/>
      <c r="N125" s="18"/>
      <c r="O125" s="19"/>
    </row>
    <row r="126" spans="1:20" x14ac:dyDescent="0.15">
      <c r="A126" s="1"/>
      <c r="C126" s="6"/>
      <c r="D126" s="4"/>
      <c r="F126" s="4">
        <f>'Journal Entries'!G8</f>
        <v>0</v>
      </c>
      <c r="G126" s="6"/>
      <c r="H126" s="4">
        <v>2</v>
      </c>
      <c r="J126" s="5"/>
      <c r="K126" s="6"/>
      <c r="N126" s="5"/>
      <c r="O126" s="6"/>
    </row>
    <row r="127" spans="1:20" x14ac:dyDescent="0.15">
      <c r="A127" s="1"/>
      <c r="B127" s="4"/>
      <c r="C127" s="6"/>
      <c r="D127" s="4"/>
      <c r="F127" s="5"/>
      <c r="G127" s="6"/>
      <c r="H127" s="4"/>
      <c r="J127" s="5"/>
      <c r="K127" s="6"/>
      <c r="N127" s="5">
        <f>'Journal Entries'!G30</f>
        <v>0</v>
      </c>
      <c r="O127" s="6"/>
      <c r="P127">
        <v>7</v>
      </c>
    </row>
    <row r="128" spans="1:20" x14ac:dyDescent="0.15">
      <c r="B128" s="5"/>
      <c r="C128" s="6"/>
      <c r="D128" s="4"/>
      <c r="F128" s="5"/>
      <c r="G128" s="6"/>
      <c r="H128" s="4"/>
      <c r="J128" s="5"/>
      <c r="K128" s="6"/>
      <c r="N128" s="5">
        <f>'Journal Entries'!G48</f>
        <v>0</v>
      </c>
      <c r="O128" s="6"/>
      <c r="P128">
        <v>11</v>
      </c>
    </row>
    <row r="129" spans="1:20" x14ac:dyDescent="0.15">
      <c r="B129" s="5"/>
      <c r="C129" s="6"/>
      <c r="D129" s="4"/>
      <c r="F129" s="5"/>
      <c r="G129" s="6"/>
      <c r="H129" s="4"/>
      <c r="J129" s="5"/>
      <c r="K129" s="6"/>
      <c r="N129" s="5">
        <f>'Journal Entries'!G59</f>
        <v>0</v>
      </c>
      <c r="O129" s="6"/>
      <c r="P129">
        <v>13</v>
      </c>
    </row>
    <row r="130" spans="1:20" x14ac:dyDescent="0.15">
      <c r="B130" s="5"/>
      <c r="C130" s="6"/>
      <c r="D130" s="4"/>
      <c r="F130" s="5"/>
      <c r="G130" s="6"/>
      <c r="H130" s="4"/>
      <c r="J130" s="5"/>
      <c r="K130" s="6"/>
      <c r="N130" s="5"/>
      <c r="O130" s="6"/>
    </row>
    <row r="131" spans="1:20" x14ac:dyDescent="0.15">
      <c r="B131" s="5"/>
      <c r="C131" s="6"/>
      <c r="D131" s="4"/>
      <c r="F131" s="5"/>
      <c r="G131" s="6"/>
      <c r="H131" s="4"/>
      <c r="J131" s="5"/>
      <c r="K131" s="6"/>
      <c r="N131" s="5"/>
      <c r="O131" s="6"/>
    </row>
    <row r="133" spans="1:20" x14ac:dyDescent="0.15">
      <c r="A133" s="26" t="s">
        <v>116</v>
      </c>
      <c r="B133" s="2">
        <f>SUM(B125:B132)</f>
        <v>0</v>
      </c>
      <c r="C133" s="2">
        <f>SUM(C125:C132)</f>
        <v>0</v>
      </c>
      <c r="F133" s="2">
        <f>SUM(F125:F132)</f>
        <v>0</v>
      </c>
      <c r="G133" s="2">
        <f>SUM(G125:G132)</f>
        <v>0</v>
      </c>
      <c r="J133" s="2">
        <f>SUM(J125:J132)</f>
        <v>0</v>
      </c>
      <c r="K133" s="2">
        <f>SUM(K125:K132)</f>
        <v>0</v>
      </c>
      <c r="N133" s="2">
        <f>SUM(N125:N132)</f>
        <v>0</v>
      </c>
      <c r="O133" s="2">
        <f>SUM(O125:O132)</f>
        <v>0</v>
      </c>
      <c r="S133" s="2">
        <f>B133+F133+J133+N133</f>
        <v>0</v>
      </c>
      <c r="T133" s="2">
        <f>C133+G133+K133+O133</f>
        <v>0</v>
      </c>
    </row>
    <row r="134" spans="1:20" x14ac:dyDescent="0.15">
      <c r="A134" s="26" t="s">
        <v>112</v>
      </c>
      <c r="B134" s="2">
        <f>IF(B125-C125+B133-C133&gt;0,B125-C125+B133-C133,0)</f>
        <v>0</v>
      </c>
      <c r="C134" s="2">
        <f>IF(B129-C129+B133-C133&gt;0,0,-(B129-C129+B133-C133))</f>
        <v>0</v>
      </c>
      <c r="F134" s="2">
        <f>IF(F125-G125+F133-G133&gt;0,F125-G125+F133-G133,0)</f>
        <v>0</v>
      </c>
      <c r="G134" s="2">
        <f>IF(F129-G129+F133-G133&gt;0,0,-(F129-G129+F133-G133))</f>
        <v>0</v>
      </c>
      <c r="J134" s="2">
        <f>IF(J125-K125+J133-K133&gt;0,J125-K125+J133-K133,0)</f>
        <v>0</v>
      </c>
      <c r="K134" s="2">
        <f>IF(J129-K129+J133-K133&gt;0,0,-(J129-K129+J133-K133))</f>
        <v>0</v>
      </c>
      <c r="N134" s="2">
        <f>IF(N125-O125+N133-O133&gt;0,N125-O125+N133-O133,0)</f>
        <v>0</v>
      </c>
      <c r="O134" s="2">
        <f>IF(N129-O129+N133-O133&gt;0,0,-(N129-O129+N133-O133))</f>
        <v>0</v>
      </c>
    </row>
    <row r="135" spans="1:20" s="30" customFormat="1" x14ac:dyDescent="0.1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N135" s="31"/>
      <c r="O135" s="31"/>
    </row>
    <row r="136" spans="1:20" x14ac:dyDescent="0.15">
      <c r="A136" t="s">
        <v>113</v>
      </c>
      <c r="B136" s="2">
        <f>'Journal Entries'!G77</f>
        <v>0</v>
      </c>
      <c r="D136" s="103" t="s">
        <v>20</v>
      </c>
      <c r="H136" s="27"/>
      <c r="N136" s="2"/>
      <c r="O136" s="2"/>
      <c r="P136" s="26"/>
    </row>
    <row r="137" spans="1:20" x14ac:dyDescent="0.15">
      <c r="N137" s="2"/>
      <c r="O137" s="2"/>
    </row>
    <row r="138" spans="1:20" s="73" customFormat="1" x14ac:dyDescent="0.15">
      <c r="A138" s="71" t="s">
        <v>111</v>
      </c>
      <c r="B138" s="72">
        <f>SUM(B134:B137)-SUM(C134:C137)</f>
        <v>0</v>
      </c>
      <c r="C138" s="72"/>
      <c r="D138" s="72"/>
      <c r="E138" s="72"/>
      <c r="F138" s="72">
        <f>SUM(F134:F137)-SUM(G134:G137)</f>
        <v>0</v>
      </c>
      <c r="G138" s="72"/>
      <c r="H138" s="72"/>
      <c r="I138" s="72"/>
      <c r="J138" s="72">
        <f>SUM(J134:J137)-SUM(K134:K137)</f>
        <v>0</v>
      </c>
      <c r="K138" s="72"/>
      <c r="N138" s="72">
        <f>SUM(N134:N137)-SUM(O134:O137)</f>
        <v>0</v>
      </c>
      <c r="O138" s="72"/>
    </row>
    <row r="139" spans="1:20" s="51" customFormat="1" x14ac:dyDescent="0.15">
      <c r="A139" s="75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N139" s="53"/>
      <c r="O139" s="53"/>
    </row>
    <row r="143" spans="1:20" x14ac:dyDescent="0.15">
      <c r="S143">
        <f>SUM(S6:S141)</f>
        <v>0</v>
      </c>
      <c r="T143">
        <f>SUM(T6:T141)</f>
        <v>0</v>
      </c>
    </row>
  </sheetData>
  <customSheetViews>
    <customSheetView guid="{CF47C955-FD15-41EA-B720-35F935A5C79E}" showPageBreaks="1" fitToPage="1" showRuler="0">
      <selection activeCell="D75" sqref="D75"/>
      <rowBreaks count="2" manualBreakCount="2">
        <brk id="69" max="16383" man="1"/>
        <brk id="124" max="16383" man="1"/>
      </rowBreaks>
      <pageMargins left="0.7" right="0.7" top="0.75" bottom="0.75" header="0.3" footer="0.3"/>
      <printOptions gridLines="1"/>
      <pageSetup scale="67" fitToHeight="0" orientation="landscape"/>
      <headerFooter alignWithMargins="0"/>
    </customSheetView>
  </customSheetViews>
  <mergeCells count="1">
    <mergeCell ref="A1:P1"/>
  </mergeCells>
  <phoneticPr fontId="0" type="noConversion"/>
  <printOptions gridLines="1"/>
  <pageMargins left="0.49" right="0.75" top="0.36" bottom="0.36" header="0.28000000000000003" footer="0.27"/>
  <pageSetup scale="72" fitToHeight="0" orientation="landscape"/>
  <headerFooter alignWithMargins="0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8"/>
  <sheetViews>
    <sheetView workbookViewId="0">
      <pane xSplit="2" ySplit="5" topLeftCell="J48" activePane="bottomRight" state="frozen"/>
      <selection pane="topRight" activeCell="C1" sqref="C1"/>
      <selection pane="bottomLeft" activeCell="A7" sqref="A7"/>
      <selection pane="bottomRight" activeCell="P50" sqref="P50"/>
    </sheetView>
  </sheetViews>
  <sheetFormatPr baseColWidth="10" defaultColWidth="8.83203125" defaultRowHeight="13" x14ac:dyDescent="0.15"/>
  <cols>
    <col min="1" max="1" width="8.83203125" style="23"/>
    <col min="2" max="2" width="39.1640625" customWidth="1"/>
    <col min="3" max="4" width="10.6640625" style="2" customWidth="1"/>
    <col min="5" max="8" width="10.6640625" customWidth="1"/>
    <col min="9" max="9" width="2.33203125" customWidth="1"/>
    <col min="10" max="13" width="10.6640625" customWidth="1"/>
    <col min="14" max="14" width="2.5" customWidth="1"/>
    <col min="15" max="16" width="10.6640625" customWidth="1"/>
  </cols>
  <sheetData>
    <row r="1" spans="1:18" x14ac:dyDescent="0.15">
      <c r="A1" s="78" t="s">
        <v>114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x14ac:dyDescent="0.15">
      <c r="I2" s="129" t="s">
        <v>115</v>
      </c>
      <c r="N2" s="129" t="s">
        <v>115</v>
      </c>
    </row>
    <row r="3" spans="1:18" x14ac:dyDescent="0.15">
      <c r="I3" s="129"/>
      <c r="J3" s="21"/>
      <c r="K3" s="21"/>
      <c r="L3" s="21"/>
      <c r="M3" s="16"/>
      <c r="N3" s="129"/>
      <c r="O3" s="125"/>
      <c r="P3" s="125"/>
      <c r="Q3" s="125"/>
    </row>
    <row r="4" spans="1:18" s="12" customFormat="1" ht="25.5" customHeight="1" x14ac:dyDescent="0.15">
      <c r="A4" s="12" t="s">
        <v>4</v>
      </c>
      <c r="C4" s="127" t="s">
        <v>5</v>
      </c>
      <c r="D4" s="127"/>
      <c r="E4" s="128" t="s">
        <v>12</v>
      </c>
      <c r="F4" s="128"/>
      <c r="G4" s="128" t="s">
        <v>8</v>
      </c>
      <c r="H4" s="128"/>
      <c r="I4" s="129"/>
      <c r="J4" s="128" t="s">
        <v>2</v>
      </c>
      <c r="K4" s="128"/>
      <c r="L4" s="128" t="s">
        <v>9</v>
      </c>
      <c r="M4" s="128"/>
      <c r="N4" s="129"/>
      <c r="O4" s="128" t="s">
        <v>3</v>
      </c>
      <c r="P4" s="128"/>
      <c r="Q4" s="128" t="s">
        <v>10</v>
      </c>
      <c r="R4" s="128"/>
    </row>
    <row r="5" spans="1:18" s="12" customFormat="1" x14ac:dyDescent="0.15">
      <c r="A5" s="39"/>
      <c r="C5" s="13" t="s">
        <v>11</v>
      </c>
      <c r="D5" s="13" t="s">
        <v>7</v>
      </c>
      <c r="E5" s="12" t="s">
        <v>6</v>
      </c>
      <c r="F5" s="12" t="s">
        <v>7</v>
      </c>
      <c r="G5" s="12" t="s">
        <v>6</v>
      </c>
      <c r="H5" s="12" t="s">
        <v>7</v>
      </c>
      <c r="I5" s="129"/>
      <c r="J5" s="12" t="s">
        <v>6</v>
      </c>
      <c r="K5" s="12" t="s">
        <v>7</v>
      </c>
      <c r="L5" s="12" t="s">
        <v>6</v>
      </c>
      <c r="M5" s="12" t="s">
        <v>7</v>
      </c>
      <c r="N5" s="129"/>
      <c r="O5" s="22" t="s">
        <v>6</v>
      </c>
      <c r="P5" s="83" t="s">
        <v>7</v>
      </c>
      <c r="Q5" s="22" t="s">
        <v>6</v>
      </c>
      <c r="R5" s="12" t="s">
        <v>7</v>
      </c>
    </row>
    <row r="6" spans="1:18" x14ac:dyDescent="0.15">
      <c r="A6" s="38">
        <f>'Beginning Balances'!A3</f>
        <v>100000</v>
      </c>
      <c r="B6" s="38" t="str">
        <f>'Beginning Balances'!B3</f>
        <v>Bank Account</v>
      </c>
      <c r="C6" s="2">
        <f>'Beginning Balances'!C3</f>
        <v>252518</v>
      </c>
      <c r="D6" s="2">
        <f>'Beginning Balances'!D3</f>
        <v>0</v>
      </c>
      <c r="E6" s="2">
        <f>'T Accounts'!B18</f>
        <v>0</v>
      </c>
      <c r="F6" s="2">
        <f>'T Accounts'!C18</f>
        <v>0</v>
      </c>
      <c r="G6" s="2">
        <f>IF($C6-$D6+$E6-$F6&gt;0,($C6-$D6+$E6-$F6),0)</f>
        <v>252518</v>
      </c>
      <c r="H6" s="2">
        <f>IF($C6-$D6+$E6-$F6&gt;0,0,-($C6-$D6+$E6-$F6))</f>
        <v>0</v>
      </c>
      <c r="I6" s="77" t="str">
        <f>IF(G6&lt;&gt;'T Accounts'!B19,"X",IF(H6&lt;&gt;'T Accounts'!C19,"X",""))</f>
        <v/>
      </c>
      <c r="J6" s="2"/>
      <c r="K6" s="2"/>
      <c r="L6" s="2">
        <f>IF($G6-$H6+$J6-$K6&gt;0,($G6-$H6+$J6-$K6),0)</f>
        <v>252518</v>
      </c>
      <c r="M6" s="2">
        <f t="shared" ref="M6:M8" si="0">IF($G6-$H6+$J6-$K6&gt;0,0,-($G6-$H6+$J6-$K6))</f>
        <v>0</v>
      </c>
      <c r="N6" s="77" t="str">
        <f>IF(L6&lt;&gt;'T Accounts'!B23,"X",IF(M6&lt;&gt;'T Accounts'!C23,"X",""))</f>
        <v/>
      </c>
      <c r="O6" s="2"/>
      <c r="Q6" s="2">
        <f t="shared" ref="Q6:Q36" si="1">IF($L6-$M6+$O6-$P6&gt;0,($L6-$M6+$O6-$P6),0)</f>
        <v>252518</v>
      </c>
      <c r="R6" s="2">
        <f t="shared" ref="R6:R36" si="2">IF($L6-$M6+$O6-$P6&gt;0,0,-($L6-$M6+$O6-$P6))</f>
        <v>0</v>
      </c>
    </row>
    <row r="7" spans="1:18" x14ac:dyDescent="0.15">
      <c r="A7" s="38">
        <f>'Beginning Balances'!A6</f>
        <v>110100</v>
      </c>
      <c r="B7" s="38" t="str">
        <f>'Beginning Balances'!B6</f>
        <v>Accounts Receivable (Direct Posting Account)</v>
      </c>
      <c r="C7" s="38">
        <f>'Beginning Balances'!C6</f>
        <v>108420</v>
      </c>
      <c r="D7" s="38">
        <f>'Beginning Balances'!D6</f>
        <v>0</v>
      </c>
      <c r="E7" s="2">
        <f>'T Accounts'!F18</f>
        <v>0</v>
      </c>
      <c r="F7" s="2">
        <f>'T Accounts'!G18</f>
        <v>0</v>
      </c>
      <c r="G7" s="2">
        <f t="shared" ref="G7:G24" si="3">IF($C7-$D7+$E7-$F7&gt;0,($C7-$D7+$E7-$F7),0)</f>
        <v>108420</v>
      </c>
      <c r="H7" s="2">
        <f t="shared" ref="H7:H24" si="4">IF($C7-$D7+$E7-$F7&gt;0,0,-($C7-$D7+$E7-$F7))</f>
        <v>0</v>
      </c>
      <c r="I7" s="76"/>
      <c r="K7" s="2"/>
      <c r="L7" s="2">
        <f t="shared" ref="L7:L50" si="5">IF($G7-$H7+$J7-$K7&gt;0,($G7-$H7+$J7-$K7),0)</f>
        <v>108420</v>
      </c>
      <c r="M7" s="2">
        <f t="shared" si="0"/>
        <v>0</v>
      </c>
      <c r="Q7" s="2">
        <f t="shared" si="1"/>
        <v>108420</v>
      </c>
      <c r="R7" s="2">
        <f t="shared" si="2"/>
        <v>0</v>
      </c>
    </row>
    <row r="8" spans="1:18" x14ac:dyDescent="0.15">
      <c r="A8" s="38">
        <f>'Beginning Balances'!A7</f>
        <v>110150</v>
      </c>
      <c r="B8" s="38" t="str">
        <f>'Beginning Balances'!B7</f>
        <v>Allowance for Bad Debts</v>
      </c>
      <c r="C8" s="38">
        <f>'Beginning Balances'!C7</f>
        <v>0</v>
      </c>
      <c r="D8" s="38">
        <f>'Beginning Balances'!D7</f>
        <v>2500</v>
      </c>
      <c r="E8" s="2">
        <f>'T Accounts'!J18</f>
        <v>0</v>
      </c>
      <c r="F8" s="2">
        <f>'T Accounts'!K18</f>
        <v>0</v>
      </c>
      <c r="G8" s="2">
        <f t="shared" si="3"/>
        <v>0</v>
      </c>
      <c r="H8" s="2">
        <f t="shared" si="4"/>
        <v>2500</v>
      </c>
      <c r="I8" s="76"/>
      <c r="J8" s="2">
        <f>'T Accounts'!J21</f>
        <v>0</v>
      </c>
      <c r="K8" s="2">
        <f>'T Accounts'!K21</f>
        <v>0</v>
      </c>
      <c r="L8" s="2">
        <f t="shared" si="5"/>
        <v>0</v>
      </c>
      <c r="M8" s="2">
        <f t="shared" si="0"/>
        <v>2500</v>
      </c>
      <c r="Q8" s="2">
        <f t="shared" si="1"/>
        <v>0</v>
      </c>
      <c r="R8" s="2">
        <f t="shared" si="2"/>
        <v>2500</v>
      </c>
    </row>
    <row r="9" spans="1:18" x14ac:dyDescent="0.15">
      <c r="A9" s="38">
        <f>'Beginning Balances'!A8</f>
        <v>110200</v>
      </c>
      <c r="B9" s="38" t="str">
        <f>'Beginning Balances'!B8</f>
        <v>Interest Receivable</v>
      </c>
      <c r="C9" s="38">
        <f>'Beginning Balances'!C8</f>
        <v>0</v>
      </c>
      <c r="D9" s="38">
        <f>'Beginning Balances'!D8</f>
        <v>0</v>
      </c>
      <c r="E9" s="2"/>
      <c r="F9" s="2"/>
      <c r="G9" s="2">
        <f t="shared" si="3"/>
        <v>0</v>
      </c>
      <c r="H9" s="2">
        <f t="shared" si="4"/>
        <v>0</v>
      </c>
      <c r="I9" s="77"/>
      <c r="J9" s="2"/>
      <c r="K9" s="2"/>
      <c r="L9" s="2">
        <f t="shared" si="5"/>
        <v>0</v>
      </c>
      <c r="M9" s="2">
        <f>IF($G9-$H9+$J9-$K9&gt;0,0,-($G9-$H9+$J9-$K9))</f>
        <v>0</v>
      </c>
      <c r="N9" s="77"/>
      <c r="Q9" s="2">
        <f t="shared" si="1"/>
        <v>0</v>
      </c>
      <c r="R9" s="2">
        <f t="shared" si="2"/>
        <v>0</v>
      </c>
    </row>
    <row r="10" spans="1:18" x14ac:dyDescent="0.15">
      <c r="A10" s="38">
        <f>'Beginning Balances'!A15</f>
        <v>200600</v>
      </c>
      <c r="B10" s="38" t="str">
        <f>'Beginning Balances'!B15</f>
        <v>Inventory-Operating Supplies</v>
      </c>
      <c r="C10" s="38">
        <f>'Beginning Balances'!C15</f>
        <v>750</v>
      </c>
      <c r="D10" s="38">
        <f>'Beginning Balances'!D15</f>
        <v>0</v>
      </c>
      <c r="E10" s="2">
        <f>'T Accounts'!N18</f>
        <v>0</v>
      </c>
      <c r="F10" s="2">
        <f>'T Accounts'!O18</f>
        <v>0</v>
      </c>
      <c r="G10" s="2">
        <f t="shared" si="3"/>
        <v>750</v>
      </c>
      <c r="H10" s="2">
        <f t="shared" si="4"/>
        <v>0</v>
      </c>
      <c r="I10" s="76"/>
      <c r="J10" s="2">
        <f>'T Accounts'!N21</f>
        <v>0</v>
      </c>
      <c r="K10" s="2">
        <f>'T Accounts'!O21</f>
        <v>0</v>
      </c>
      <c r="L10" s="2">
        <f t="shared" si="5"/>
        <v>750</v>
      </c>
      <c r="M10" s="2">
        <f t="shared" ref="M10:M51" si="6">IF($G10-$H10+$J10-$K10&gt;0,0,-($G10-$H10+$J10-$K10))</f>
        <v>0</v>
      </c>
      <c r="N10" s="76"/>
      <c r="Q10" s="2">
        <f t="shared" si="1"/>
        <v>750</v>
      </c>
      <c r="R10" s="2">
        <f t="shared" si="2"/>
        <v>0</v>
      </c>
    </row>
    <row r="11" spans="1:18" x14ac:dyDescent="0.15">
      <c r="A11" s="38">
        <f>'Beginning Balances'!A16</f>
        <v>200900</v>
      </c>
      <c r="B11" s="38" t="str">
        <f>'Beginning Balances'!B16</f>
        <v>Inventory-Raw Materials (Direct Post)</v>
      </c>
      <c r="C11" s="38">
        <f>'Beginning Balances'!C16</f>
        <v>32000</v>
      </c>
      <c r="D11" s="38">
        <f>'Beginning Balances'!D16</f>
        <v>0</v>
      </c>
      <c r="E11" s="2">
        <f>'T Accounts'!B34</f>
        <v>0</v>
      </c>
      <c r="F11" s="2">
        <f>'T Accounts'!C34</f>
        <v>0</v>
      </c>
      <c r="G11" s="2">
        <f t="shared" si="3"/>
        <v>32000</v>
      </c>
      <c r="H11" s="2">
        <f t="shared" si="4"/>
        <v>0</v>
      </c>
      <c r="I11" s="76"/>
      <c r="J11" s="2"/>
      <c r="K11" s="2"/>
      <c r="L11" s="2">
        <f t="shared" si="5"/>
        <v>32000</v>
      </c>
      <c r="M11" s="2">
        <f t="shared" si="6"/>
        <v>0</v>
      </c>
      <c r="Q11" s="2">
        <f t="shared" si="1"/>
        <v>32000</v>
      </c>
      <c r="R11" s="2">
        <f t="shared" si="2"/>
        <v>0</v>
      </c>
    </row>
    <row r="12" spans="1:18" x14ac:dyDescent="0.15">
      <c r="A12" s="38">
        <f>'Beginning Balances'!A17</f>
        <v>200910</v>
      </c>
      <c r="B12" s="38" t="str">
        <f>'Beginning Balances'!B17</f>
        <v>Inventory-Finished Goods (Direct Post)</v>
      </c>
      <c r="C12" s="38">
        <f>'Beginning Balances'!C17</f>
        <v>281298</v>
      </c>
      <c r="D12" s="38">
        <f>'Beginning Balances'!D17</f>
        <v>0</v>
      </c>
      <c r="E12" s="2">
        <f>'T Accounts'!F34</f>
        <v>0</v>
      </c>
      <c r="F12" s="2">
        <f>'T Accounts'!G34</f>
        <v>0</v>
      </c>
      <c r="G12" s="2">
        <f t="shared" si="3"/>
        <v>281298</v>
      </c>
      <c r="H12" s="2">
        <f t="shared" si="4"/>
        <v>0</v>
      </c>
      <c r="I12" s="76"/>
      <c r="K12" s="2"/>
      <c r="L12" s="2">
        <f t="shared" si="5"/>
        <v>281298</v>
      </c>
      <c r="M12" s="2">
        <f t="shared" si="6"/>
        <v>0</v>
      </c>
      <c r="Q12" s="2">
        <f t="shared" si="1"/>
        <v>281298</v>
      </c>
      <c r="R12" s="2">
        <f t="shared" si="2"/>
        <v>0</v>
      </c>
    </row>
    <row r="13" spans="1:18" x14ac:dyDescent="0.15">
      <c r="A13" s="38">
        <f>'Beginning Balances'!A18</f>
        <v>200920</v>
      </c>
      <c r="B13" s="38" t="str">
        <f>'Beginning Balances'!B18</f>
        <v>Inventory-Trading Goods (Direct Post)</v>
      </c>
      <c r="C13" s="38">
        <f>'Beginning Balances'!C18</f>
        <v>66474</v>
      </c>
      <c r="D13" s="38">
        <f>'Beginning Balances'!D18</f>
        <v>0</v>
      </c>
      <c r="E13" s="2">
        <f>'T Accounts'!J34</f>
        <v>0</v>
      </c>
      <c r="F13" s="2">
        <f>'T Accounts'!K34</f>
        <v>0</v>
      </c>
      <c r="G13" s="2">
        <f t="shared" si="3"/>
        <v>66474</v>
      </c>
      <c r="H13" s="2">
        <f t="shared" si="4"/>
        <v>0</v>
      </c>
      <c r="I13" s="76"/>
      <c r="J13" s="2">
        <f>'T Accounts'!J37</f>
        <v>0</v>
      </c>
      <c r="K13" s="2">
        <f>'T Accounts'!K37</f>
        <v>0</v>
      </c>
      <c r="L13" s="2">
        <f t="shared" si="5"/>
        <v>66474</v>
      </c>
      <c r="M13" s="2">
        <f t="shared" si="6"/>
        <v>0</v>
      </c>
      <c r="Q13" s="2">
        <f t="shared" si="1"/>
        <v>66474</v>
      </c>
      <c r="R13" s="2">
        <f t="shared" si="2"/>
        <v>0</v>
      </c>
    </row>
    <row r="14" spans="1:18" x14ac:dyDescent="0.15">
      <c r="A14" s="38">
        <f>'Beginning Balances'!A19</f>
        <v>200930</v>
      </c>
      <c r="B14" s="38" t="str">
        <f>'Beginning Balances'!B19</f>
        <v>Inventory-Semi-finished Goods (Direct Post)</v>
      </c>
      <c r="C14" s="38">
        <f>'Beginning Balances'!C19</f>
        <v>0</v>
      </c>
      <c r="D14" s="38">
        <f>'Beginning Balances'!D19</f>
        <v>0</v>
      </c>
      <c r="E14" s="2">
        <f>'T Accounts'!N34</f>
        <v>0</v>
      </c>
      <c r="F14" s="2">
        <f>'T Accounts'!O34</f>
        <v>0</v>
      </c>
      <c r="G14" s="2">
        <f t="shared" si="3"/>
        <v>0</v>
      </c>
      <c r="H14" s="2">
        <f t="shared" si="4"/>
        <v>0</v>
      </c>
      <c r="I14" s="76"/>
      <c r="K14" s="2"/>
      <c r="L14" s="2">
        <f t="shared" si="5"/>
        <v>0</v>
      </c>
      <c r="M14" s="2">
        <f t="shared" si="6"/>
        <v>0</v>
      </c>
      <c r="Q14" s="2">
        <f t="shared" si="1"/>
        <v>0</v>
      </c>
      <c r="R14" s="2">
        <f t="shared" si="2"/>
        <v>0</v>
      </c>
    </row>
    <row r="15" spans="1:18" x14ac:dyDescent="0.15">
      <c r="A15" s="38">
        <f>'Beginning Balances'!A20</f>
        <v>210000</v>
      </c>
      <c r="B15" s="38" t="str">
        <f>'Beginning Balances'!B20</f>
        <v>Prepaid Insurance</v>
      </c>
      <c r="C15" s="38">
        <f>'Beginning Balances'!C20</f>
        <v>5000</v>
      </c>
      <c r="D15" s="38">
        <f>'Beginning Balances'!D20</f>
        <v>0</v>
      </c>
      <c r="E15" s="2">
        <f>'T Accounts'!B47</f>
        <v>0</v>
      </c>
      <c r="F15" s="2">
        <f>'T Accounts'!C47</f>
        <v>0</v>
      </c>
      <c r="G15" s="2">
        <f t="shared" si="3"/>
        <v>5000</v>
      </c>
      <c r="H15" s="2">
        <f t="shared" si="4"/>
        <v>0</v>
      </c>
      <c r="I15" s="76"/>
      <c r="J15" s="2">
        <f>'T Accounts'!B50</f>
        <v>0</v>
      </c>
      <c r="K15" s="2">
        <f>'T Accounts'!C50</f>
        <v>0</v>
      </c>
      <c r="L15" s="2">
        <f t="shared" si="5"/>
        <v>5000</v>
      </c>
      <c r="M15" s="2">
        <f t="shared" si="6"/>
        <v>0</v>
      </c>
      <c r="Q15" s="2">
        <f t="shared" si="1"/>
        <v>5000</v>
      </c>
      <c r="R15" s="2">
        <f t="shared" si="2"/>
        <v>0</v>
      </c>
    </row>
    <row r="16" spans="1:18" x14ac:dyDescent="0.15">
      <c r="A16" s="38">
        <f>'Beginning Balances'!A21</f>
        <v>211000</v>
      </c>
      <c r="B16" s="38" t="str">
        <f>'Beginning Balances'!B21</f>
        <v>Prepaid Supplies</v>
      </c>
      <c r="C16" s="38">
        <f>'Beginning Balances'!C21</f>
        <v>0</v>
      </c>
      <c r="D16" s="38">
        <f>'Beginning Balances'!D21</f>
        <v>0</v>
      </c>
      <c r="E16" s="2"/>
      <c r="F16" s="2"/>
      <c r="G16" s="2">
        <f t="shared" si="3"/>
        <v>0</v>
      </c>
      <c r="H16" s="2">
        <f t="shared" si="4"/>
        <v>0</v>
      </c>
      <c r="I16" s="76"/>
      <c r="L16" s="2">
        <f t="shared" si="5"/>
        <v>0</v>
      </c>
      <c r="M16" s="2">
        <f t="shared" si="6"/>
        <v>0</v>
      </c>
      <c r="Q16" s="2">
        <f t="shared" si="1"/>
        <v>0</v>
      </c>
      <c r="R16" s="2">
        <f t="shared" si="2"/>
        <v>0</v>
      </c>
    </row>
    <row r="17" spans="1:18" x14ac:dyDescent="0.15">
      <c r="A17" s="38">
        <f>'Beginning Balances'!A22</f>
        <v>212000</v>
      </c>
      <c r="B17" s="38" t="str">
        <f>'Beginning Balances'!B22</f>
        <v>Prepaid Advertising</v>
      </c>
      <c r="C17" s="38">
        <f>'Beginning Balances'!C22</f>
        <v>1000</v>
      </c>
      <c r="D17" s="38">
        <f>'Beginning Balances'!D22</f>
        <v>0</v>
      </c>
      <c r="E17" s="2">
        <f>'T Accounts'!F47</f>
        <v>0</v>
      </c>
      <c r="F17" s="2">
        <f>'T Accounts'!G47</f>
        <v>0</v>
      </c>
      <c r="G17" s="2">
        <f t="shared" si="3"/>
        <v>1000</v>
      </c>
      <c r="H17" s="2">
        <f t="shared" si="4"/>
        <v>0</v>
      </c>
      <c r="I17" s="76"/>
      <c r="K17" s="2"/>
      <c r="L17" s="2">
        <f t="shared" si="5"/>
        <v>1000</v>
      </c>
      <c r="M17" s="2">
        <f t="shared" si="6"/>
        <v>0</v>
      </c>
      <c r="Q17" s="2">
        <f t="shared" si="1"/>
        <v>1000</v>
      </c>
      <c r="R17" s="2">
        <f t="shared" si="2"/>
        <v>0</v>
      </c>
    </row>
    <row r="18" spans="1:18" x14ac:dyDescent="0.15">
      <c r="A18" s="38">
        <f>'Beginning Balances'!A23</f>
        <v>215000</v>
      </c>
      <c r="B18" s="38" t="str">
        <f>'Beginning Balances'!B23</f>
        <v>Prepaid Rent</v>
      </c>
      <c r="C18" s="38">
        <f>'Beginning Balances'!C23</f>
        <v>0</v>
      </c>
      <c r="D18" s="38">
        <f>'Beginning Balances'!D23</f>
        <v>0</v>
      </c>
      <c r="E18" s="2">
        <f>'T Accounts'!J47</f>
        <v>0</v>
      </c>
      <c r="F18" s="2">
        <f>'T Accounts'!K47</f>
        <v>0</v>
      </c>
      <c r="G18" s="2">
        <f t="shared" si="3"/>
        <v>0</v>
      </c>
      <c r="H18" s="2">
        <f t="shared" si="4"/>
        <v>0</v>
      </c>
      <c r="I18" s="76"/>
      <c r="J18" s="2">
        <f>'T Accounts'!J50</f>
        <v>0</v>
      </c>
      <c r="K18" s="2">
        <f>'T Accounts'!K50</f>
        <v>0</v>
      </c>
      <c r="L18" s="2">
        <f t="shared" si="5"/>
        <v>0</v>
      </c>
      <c r="M18" s="2">
        <f t="shared" si="6"/>
        <v>0</v>
      </c>
      <c r="N18" s="76"/>
      <c r="Q18" s="2">
        <f t="shared" si="1"/>
        <v>0</v>
      </c>
      <c r="R18" s="2">
        <f t="shared" si="2"/>
        <v>0</v>
      </c>
    </row>
    <row r="19" spans="1:18" x14ac:dyDescent="0.15">
      <c r="A19" s="38">
        <f>'Beginning Balances'!A24</f>
        <v>216000</v>
      </c>
      <c r="B19" s="38" t="str">
        <f>'Beginning Balances'!B24</f>
        <v>Deposits on Purchases</v>
      </c>
      <c r="C19" s="38">
        <f>'Beginning Balances'!C24</f>
        <v>0</v>
      </c>
      <c r="D19" s="38">
        <f>'Beginning Balances'!D24</f>
        <v>0</v>
      </c>
      <c r="E19" s="2">
        <f>'T Accounts'!N47</f>
        <v>0</v>
      </c>
      <c r="F19" s="2">
        <f>'T Accounts'!O47</f>
        <v>0</v>
      </c>
      <c r="G19" s="2">
        <f t="shared" si="3"/>
        <v>0</v>
      </c>
      <c r="H19" s="2">
        <f t="shared" si="4"/>
        <v>0</v>
      </c>
      <c r="I19" s="76"/>
      <c r="J19" s="2"/>
      <c r="K19" s="2"/>
      <c r="L19" s="2">
        <f t="shared" si="5"/>
        <v>0</v>
      </c>
      <c r="M19" s="2">
        <f t="shared" si="6"/>
        <v>0</v>
      </c>
      <c r="N19" s="76"/>
      <c r="Q19" s="2">
        <f t="shared" si="1"/>
        <v>0</v>
      </c>
      <c r="R19" s="2">
        <f t="shared" si="2"/>
        <v>0</v>
      </c>
    </row>
    <row r="20" spans="1:18" x14ac:dyDescent="0.15">
      <c r="A20" s="38">
        <f>'Beginning Balances'!A25</f>
        <v>220000</v>
      </c>
      <c r="B20" s="38" t="str">
        <f>'Beginning Balances'!B25</f>
        <v>Notes Receivable</v>
      </c>
      <c r="C20" s="38">
        <f>'Beginning Balances'!C25</f>
        <v>0</v>
      </c>
      <c r="D20" s="38">
        <f>'Beginning Balances'!D25</f>
        <v>0</v>
      </c>
      <c r="E20" s="2"/>
      <c r="F20" s="2"/>
      <c r="G20" s="2">
        <f t="shared" si="3"/>
        <v>0</v>
      </c>
      <c r="H20" s="2">
        <f t="shared" si="4"/>
        <v>0</v>
      </c>
      <c r="I20" s="76"/>
      <c r="J20" s="2"/>
      <c r="K20" s="2"/>
      <c r="L20" s="2">
        <f t="shared" si="5"/>
        <v>0</v>
      </c>
      <c r="M20" s="2">
        <f t="shared" si="6"/>
        <v>0</v>
      </c>
      <c r="N20" s="76"/>
      <c r="Q20" s="2">
        <f t="shared" si="1"/>
        <v>0</v>
      </c>
      <c r="R20" s="2">
        <f t="shared" si="2"/>
        <v>0</v>
      </c>
    </row>
    <row r="21" spans="1:18" x14ac:dyDescent="0.15">
      <c r="A21" s="38">
        <f>'Beginning Balances'!A26</f>
        <v>220050</v>
      </c>
      <c r="B21" s="38" t="str">
        <f>'Beginning Balances'!B26</f>
        <v>Fixed Assets</v>
      </c>
      <c r="C21" s="38">
        <f>'Beginning Balances'!C26</f>
        <v>0</v>
      </c>
      <c r="D21" s="38">
        <f>'Beginning Balances'!D26</f>
        <v>0</v>
      </c>
      <c r="E21" s="2"/>
      <c r="F21" s="2"/>
      <c r="G21" s="2">
        <f t="shared" si="3"/>
        <v>0</v>
      </c>
      <c r="H21" s="2">
        <f t="shared" si="4"/>
        <v>0</v>
      </c>
      <c r="I21" s="76"/>
      <c r="J21" s="2"/>
      <c r="K21" s="2"/>
      <c r="L21" s="2">
        <f t="shared" si="5"/>
        <v>0</v>
      </c>
      <c r="M21" s="2">
        <f t="shared" si="6"/>
        <v>0</v>
      </c>
      <c r="N21" s="76"/>
      <c r="Q21" s="2">
        <f t="shared" si="1"/>
        <v>0</v>
      </c>
      <c r="R21" s="2">
        <f t="shared" si="2"/>
        <v>0</v>
      </c>
    </row>
    <row r="22" spans="1:18" x14ac:dyDescent="0.15">
      <c r="A22" s="38">
        <f>'Beginning Balances'!A27</f>
        <v>220060</v>
      </c>
      <c r="B22" s="38" t="str">
        <f>'Beginning Balances'!B27</f>
        <v>Accumulated Depreciation - Fixed Assets</v>
      </c>
      <c r="C22" s="38">
        <f>'Beginning Balances'!C27</f>
        <v>0</v>
      </c>
      <c r="D22" s="38">
        <f>'Beginning Balances'!D27</f>
        <v>0</v>
      </c>
      <c r="E22" s="2"/>
      <c r="F22" s="2"/>
      <c r="G22" s="2">
        <f t="shared" si="3"/>
        <v>0</v>
      </c>
      <c r="H22" s="2">
        <f t="shared" si="4"/>
        <v>0</v>
      </c>
      <c r="I22" s="76"/>
      <c r="L22" s="2">
        <f t="shared" si="5"/>
        <v>0</v>
      </c>
      <c r="M22" s="2">
        <f t="shared" si="6"/>
        <v>0</v>
      </c>
      <c r="N22" s="76"/>
      <c r="Q22" s="2">
        <f t="shared" si="1"/>
        <v>0</v>
      </c>
      <c r="R22" s="2">
        <f t="shared" si="2"/>
        <v>0</v>
      </c>
    </row>
    <row r="23" spans="1:18" x14ac:dyDescent="0.15">
      <c r="A23" s="38">
        <f>'Beginning Balances'!A28</f>
        <v>220110</v>
      </c>
      <c r="B23" s="38" t="str">
        <f>'Beginning Balances'!B28</f>
        <v>Land (Direct Post)</v>
      </c>
      <c r="C23" s="38">
        <f>'Beginning Balances'!C28</f>
        <v>425000</v>
      </c>
      <c r="D23" s="38">
        <f>'Beginning Balances'!D28</f>
        <v>0</v>
      </c>
      <c r="E23" s="2">
        <f>'T Accounts'!B59</f>
        <v>0</v>
      </c>
      <c r="F23" s="2">
        <f>'T Accounts'!C59</f>
        <v>0</v>
      </c>
      <c r="G23" s="2">
        <f>IF($C23-$D23+$E23-$F23&gt;0,($C23-$D23+$E23-$F23),0)</f>
        <v>425000</v>
      </c>
      <c r="H23" s="2">
        <f>IF($C23-$D23+$E23-$F23&gt;0,0,-($C23-$D23+$E23-$F23))</f>
        <v>0</v>
      </c>
      <c r="I23" s="76"/>
      <c r="J23" s="2"/>
      <c r="K23" s="2"/>
      <c r="L23" s="2">
        <f t="shared" si="5"/>
        <v>425000</v>
      </c>
      <c r="M23" s="2">
        <f t="shared" si="6"/>
        <v>0</v>
      </c>
      <c r="N23" s="76"/>
      <c r="Q23" s="2">
        <f t="shared" si="1"/>
        <v>425000</v>
      </c>
      <c r="R23" s="2">
        <f t="shared" si="2"/>
        <v>0</v>
      </c>
    </row>
    <row r="24" spans="1:18" x14ac:dyDescent="0.15">
      <c r="A24" s="38">
        <f>'Beginning Balances'!A29</f>
        <v>220210</v>
      </c>
      <c r="B24" s="38" t="str">
        <f>'Beginning Balances'!B29</f>
        <v>Production Machinery, Equip &amp; Fixtures(Dir.Post)</v>
      </c>
      <c r="C24" s="38">
        <f>'Beginning Balances'!C29</f>
        <v>915000</v>
      </c>
      <c r="D24" s="38">
        <f>'Beginning Balances'!D29</f>
        <v>0</v>
      </c>
      <c r="E24" s="2">
        <f>'T Accounts'!F59</f>
        <v>0</v>
      </c>
      <c r="F24" s="2">
        <f>'T Accounts'!G59</f>
        <v>0</v>
      </c>
      <c r="G24" s="2">
        <f t="shared" si="3"/>
        <v>915000</v>
      </c>
      <c r="H24" s="2">
        <f t="shared" si="4"/>
        <v>0</v>
      </c>
      <c r="I24" s="76"/>
      <c r="L24" s="2">
        <f t="shared" si="5"/>
        <v>915000</v>
      </c>
      <c r="M24" s="2">
        <f t="shared" si="6"/>
        <v>0</v>
      </c>
      <c r="N24" s="76"/>
      <c r="Q24" s="2">
        <f t="shared" si="1"/>
        <v>915000</v>
      </c>
      <c r="R24" s="2">
        <f t="shared" si="2"/>
        <v>0</v>
      </c>
    </row>
    <row r="25" spans="1:18" x14ac:dyDescent="0.15">
      <c r="A25" s="38">
        <f>'Beginning Balances'!A30</f>
        <v>220310</v>
      </c>
      <c r="B25" s="38" t="str">
        <f>'Beginning Balances'!B30</f>
        <v>Accumulated Depreciation-Machinery (Direct Post)</v>
      </c>
      <c r="C25" s="38">
        <f>'Beginning Balances'!C30</f>
        <v>0</v>
      </c>
      <c r="D25" s="38">
        <f>'Beginning Balances'!D30</f>
        <v>305000</v>
      </c>
      <c r="E25" s="2">
        <f>'T Accounts'!J59</f>
        <v>0</v>
      </c>
      <c r="F25" s="2">
        <f>'T Accounts'!K59</f>
        <v>0</v>
      </c>
      <c r="G25" s="2">
        <f>IF($C25-$D25+$E25-$F25&gt;0,($C25-$D25+$E25-$F25),0)</f>
        <v>0</v>
      </c>
      <c r="H25" s="2">
        <f>IF($C25-$D25+$E25-$F25&gt;0,0,-($C25-$D25+$E25-$F25))</f>
        <v>305000</v>
      </c>
      <c r="I25" s="76"/>
      <c r="J25" s="2">
        <f>'T Accounts'!J62</f>
        <v>0</v>
      </c>
      <c r="K25" s="2">
        <f>'T Accounts'!K62</f>
        <v>0</v>
      </c>
      <c r="L25" s="2">
        <f t="shared" si="5"/>
        <v>0</v>
      </c>
      <c r="M25" s="2">
        <f t="shared" si="6"/>
        <v>305000</v>
      </c>
      <c r="N25" s="76"/>
      <c r="Q25" s="2">
        <f t="shared" si="1"/>
        <v>0</v>
      </c>
      <c r="R25" s="2">
        <f t="shared" si="2"/>
        <v>305000</v>
      </c>
    </row>
    <row r="26" spans="1:18" x14ac:dyDescent="0.15">
      <c r="A26" s="38">
        <f>'Beginning Balances'!A31</f>
        <v>220400</v>
      </c>
      <c r="B26" s="38" t="str">
        <f>'Beginning Balances'!B31</f>
        <v>Office Furniture</v>
      </c>
      <c r="C26" s="38">
        <f>'Beginning Balances'!C31</f>
        <v>0</v>
      </c>
      <c r="D26" s="38">
        <f>'Beginning Balances'!D31</f>
        <v>0</v>
      </c>
      <c r="E26" s="2"/>
      <c r="F26" s="2"/>
      <c r="G26" s="2">
        <f>IF($C26-$D26+$E26-$F26&gt;0,($C26-$D26+$E26-$F26),0)</f>
        <v>0</v>
      </c>
      <c r="H26" s="2">
        <f>IF($C26-$D26+$E26-$F26&gt;0,0,-($C26-$D26+$E26-$F26))</f>
        <v>0</v>
      </c>
      <c r="I26" s="76"/>
      <c r="J26" s="2"/>
      <c r="K26" s="2"/>
      <c r="L26" s="2">
        <f t="shared" si="5"/>
        <v>0</v>
      </c>
      <c r="M26" s="2">
        <f t="shared" si="6"/>
        <v>0</v>
      </c>
      <c r="N26" s="76"/>
      <c r="Q26" s="2">
        <f t="shared" si="1"/>
        <v>0</v>
      </c>
      <c r="R26" s="2">
        <f t="shared" si="2"/>
        <v>0</v>
      </c>
    </row>
    <row r="27" spans="1:18" x14ac:dyDescent="0.15">
      <c r="A27" s="38">
        <f>'Beginning Balances'!A32</f>
        <v>220500</v>
      </c>
      <c r="B27" s="38" t="str">
        <f>'Beginning Balances'!B32</f>
        <v>Accumulated Depreciation-Office Furniture</v>
      </c>
      <c r="C27" s="38">
        <f>'Beginning Balances'!C32</f>
        <v>0</v>
      </c>
      <c r="D27" s="38">
        <f>'Beginning Balances'!D32</f>
        <v>0</v>
      </c>
      <c r="E27" s="2"/>
      <c r="F27" s="2"/>
      <c r="G27" s="2">
        <f t="shared" ref="G27:G53" si="7">IF($C27-$D27+$E27-$F27&gt;0,($C27-$D27+$E27-$F27),0)</f>
        <v>0</v>
      </c>
      <c r="H27" s="2">
        <f t="shared" ref="H27:H53" si="8">IF($C27-$D27+$E27-$F27&gt;0,0,-($C27-$D27+$E27-$F27))</f>
        <v>0</v>
      </c>
      <c r="I27" s="76"/>
      <c r="L27" s="2">
        <f t="shared" si="5"/>
        <v>0</v>
      </c>
      <c r="M27" s="2">
        <f t="shared" si="6"/>
        <v>0</v>
      </c>
      <c r="N27" s="76"/>
      <c r="Q27" s="2">
        <f t="shared" si="1"/>
        <v>0</v>
      </c>
      <c r="R27" s="2">
        <f t="shared" si="2"/>
        <v>0</v>
      </c>
    </row>
    <row r="28" spans="1:18" x14ac:dyDescent="0.15">
      <c r="A28" s="38">
        <f>'Beginning Balances'!A42</f>
        <v>300100</v>
      </c>
      <c r="B28" s="38" t="str">
        <f>'Beginning Balances'!B42</f>
        <v>Payables-Income Taxes</v>
      </c>
      <c r="C28" s="38">
        <f>'Beginning Balances'!C42</f>
        <v>0</v>
      </c>
      <c r="D28" s="38">
        <f>'Beginning Balances'!D42</f>
        <v>0</v>
      </c>
      <c r="E28" s="2"/>
      <c r="F28" s="2"/>
      <c r="G28" s="2">
        <f t="shared" si="7"/>
        <v>0</v>
      </c>
      <c r="H28" s="2">
        <f t="shared" si="8"/>
        <v>0</v>
      </c>
      <c r="I28" s="76"/>
      <c r="L28" s="2">
        <f t="shared" si="5"/>
        <v>0</v>
      </c>
      <c r="M28" s="2">
        <f t="shared" si="6"/>
        <v>0</v>
      </c>
      <c r="N28" s="76"/>
      <c r="Q28" s="2">
        <f t="shared" si="1"/>
        <v>0</v>
      </c>
      <c r="R28" s="2">
        <f t="shared" si="2"/>
        <v>0</v>
      </c>
    </row>
    <row r="29" spans="1:18" x14ac:dyDescent="0.15">
      <c r="A29" s="38">
        <f>'Beginning Balances'!A43</f>
        <v>300200</v>
      </c>
      <c r="B29" s="38" t="str">
        <f>'Beginning Balances'!B43</f>
        <v>Accounts Payable (Direct Posting Account)</v>
      </c>
      <c r="C29" s="38">
        <f>'Beginning Balances'!C43</f>
        <v>0</v>
      </c>
      <c r="D29" s="38">
        <f>'Beginning Balances'!D43</f>
        <v>47900</v>
      </c>
      <c r="E29" s="2">
        <f>'T Accounts'!B75</f>
        <v>0</v>
      </c>
      <c r="F29" s="2">
        <f>'T Accounts'!C75</f>
        <v>0</v>
      </c>
      <c r="G29" s="2">
        <f t="shared" si="7"/>
        <v>0</v>
      </c>
      <c r="H29" s="2">
        <f t="shared" si="8"/>
        <v>47900</v>
      </c>
      <c r="I29" s="76"/>
      <c r="K29" s="2"/>
      <c r="L29" s="2">
        <f t="shared" si="5"/>
        <v>0</v>
      </c>
      <c r="M29" s="2">
        <f t="shared" si="6"/>
        <v>47900</v>
      </c>
      <c r="N29" s="76"/>
      <c r="P29" s="2"/>
      <c r="Q29" s="2">
        <f t="shared" si="1"/>
        <v>0</v>
      </c>
      <c r="R29" s="2">
        <f t="shared" si="2"/>
        <v>47900</v>
      </c>
    </row>
    <row r="30" spans="1:18" x14ac:dyDescent="0.15">
      <c r="A30" s="38">
        <f>'Beginning Balances'!A44</f>
        <v>300300</v>
      </c>
      <c r="B30" s="38" t="str">
        <f>'Beginning Balances'!B44</f>
        <v>Payables-Interest</v>
      </c>
      <c r="C30" s="38">
        <f>'Beginning Balances'!C44</f>
        <v>0</v>
      </c>
      <c r="D30" s="38">
        <f>'Beginning Balances'!D44</f>
        <v>0</v>
      </c>
      <c r="E30" s="2"/>
      <c r="F30" s="2"/>
      <c r="G30" s="2">
        <f t="shared" si="7"/>
        <v>0</v>
      </c>
      <c r="H30" s="2">
        <f t="shared" si="8"/>
        <v>0</v>
      </c>
      <c r="I30" s="76"/>
      <c r="L30" s="2">
        <f t="shared" si="5"/>
        <v>0</v>
      </c>
      <c r="M30" s="2">
        <f t="shared" si="6"/>
        <v>0</v>
      </c>
      <c r="N30" s="76"/>
      <c r="O30" s="2"/>
      <c r="Q30" s="2">
        <f t="shared" si="1"/>
        <v>0</v>
      </c>
      <c r="R30" s="2">
        <f t="shared" si="2"/>
        <v>0</v>
      </c>
    </row>
    <row r="31" spans="1:18" x14ac:dyDescent="0.15">
      <c r="A31" s="38">
        <f>'Beginning Balances'!A45</f>
        <v>300400</v>
      </c>
      <c r="B31" s="38" t="str">
        <f>'Beginning Balances'!B45</f>
        <v>Payables-Short-Term Notes</v>
      </c>
      <c r="C31" s="38">
        <f>'Beginning Balances'!C45</f>
        <v>0</v>
      </c>
      <c r="D31" s="38">
        <f>'Beginning Balances'!D45</f>
        <v>0</v>
      </c>
      <c r="E31" s="2"/>
      <c r="F31" s="2"/>
      <c r="G31" s="2">
        <f t="shared" si="7"/>
        <v>0</v>
      </c>
      <c r="H31" s="2">
        <f t="shared" si="8"/>
        <v>0</v>
      </c>
      <c r="I31" s="76"/>
      <c r="J31" s="2"/>
      <c r="K31" s="2"/>
      <c r="L31" s="2">
        <f t="shared" si="5"/>
        <v>0</v>
      </c>
      <c r="M31" s="2">
        <f t="shared" si="6"/>
        <v>0</v>
      </c>
      <c r="N31" s="76"/>
      <c r="O31" s="2"/>
      <c r="Q31" s="2">
        <f t="shared" si="1"/>
        <v>0</v>
      </c>
      <c r="R31" s="2">
        <f t="shared" si="2"/>
        <v>0</v>
      </c>
    </row>
    <row r="32" spans="1:18" x14ac:dyDescent="0.15">
      <c r="A32" s="38">
        <f>'Beginning Balances'!A46</f>
        <v>300500</v>
      </c>
      <c r="B32" s="38" t="str">
        <f>'Beginning Balances'!B46</f>
        <v>Payables-Long-Term Notes</v>
      </c>
      <c r="C32" s="38">
        <f>'Beginning Balances'!C46</f>
        <v>0</v>
      </c>
      <c r="D32" s="38">
        <f>'Beginning Balances'!D46</f>
        <v>0</v>
      </c>
      <c r="E32" s="2"/>
      <c r="F32" s="2"/>
      <c r="G32" s="2">
        <f t="shared" si="7"/>
        <v>0</v>
      </c>
      <c r="H32" s="2">
        <f t="shared" si="8"/>
        <v>0</v>
      </c>
      <c r="I32" s="76"/>
      <c r="J32" s="2"/>
      <c r="K32" s="2"/>
      <c r="L32" s="2">
        <f t="shared" si="5"/>
        <v>0</v>
      </c>
      <c r="M32" s="2">
        <f t="shared" si="6"/>
        <v>0</v>
      </c>
      <c r="N32" s="76"/>
      <c r="O32" s="2"/>
      <c r="Q32" s="2">
        <f t="shared" si="1"/>
        <v>0</v>
      </c>
      <c r="R32" s="2">
        <f t="shared" si="2"/>
        <v>0</v>
      </c>
    </row>
    <row r="33" spans="1:18" x14ac:dyDescent="0.15">
      <c r="A33" s="38">
        <f>'Beginning Balances'!A47</f>
        <v>300600</v>
      </c>
      <c r="B33" s="38" t="str">
        <f>'Beginning Balances'!B47</f>
        <v>Payables-Commissions</v>
      </c>
      <c r="C33" s="38">
        <f>'Beginning Balances'!C47</f>
        <v>0</v>
      </c>
      <c r="D33" s="38">
        <f>'Beginning Balances'!D47</f>
        <v>0</v>
      </c>
      <c r="E33" s="2"/>
      <c r="F33" s="2"/>
      <c r="G33" s="2">
        <f t="shared" si="7"/>
        <v>0</v>
      </c>
      <c r="H33" s="2">
        <f t="shared" si="8"/>
        <v>0</v>
      </c>
      <c r="I33" s="76"/>
      <c r="J33" s="2"/>
      <c r="K33" s="2"/>
      <c r="L33" s="2">
        <f t="shared" si="5"/>
        <v>0</v>
      </c>
      <c r="M33" s="2">
        <f t="shared" si="6"/>
        <v>0</v>
      </c>
      <c r="N33" s="76"/>
      <c r="O33" s="2"/>
      <c r="Q33" s="2">
        <f t="shared" si="1"/>
        <v>0</v>
      </c>
      <c r="R33" s="2">
        <f t="shared" si="2"/>
        <v>0</v>
      </c>
    </row>
    <row r="34" spans="1:18" x14ac:dyDescent="0.15">
      <c r="A34" s="38">
        <f>'Beginning Balances'!A48</f>
        <v>300700</v>
      </c>
      <c r="B34" s="38" t="str">
        <f>'Beginning Balances'!B48</f>
        <v>Payables-Salaries and Wages</v>
      </c>
      <c r="C34" s="38">
        <f>'Beginning Balances'!C48</f>
        <v>0</v>
      </c>
      <c r="D34" s="38">
        <f>'Beginning Balances'!D48</f>
        <v>110000</v>
      </c>
      <c r="E34" s="2">
        <f>'T Accounts'!F75</f>
        <v>0</v>
      </c>
      <c r="F34" s="2">
        <f>'T Accounts'!G75</f>
        <v>0</v>
      </c>
      <c r="G34" s="2">
        <f t="shared" si="7"/>
        <v>0</v>
      </c>
      <c r="H34" s="2">
        <f t="shared" si="8"/>
        <v>110000</v>
      </c>
      <c r="I34" s="76"/>
      <c r="J34" s="2">
        <f>'T Accounts'!F78</f>
        <v>0</v>
      </c>
      <c r="K34" s="2">
        <f>'T Accounts'!G78</f>
        <v>0</v>
      </c>
      <c r="L34" s="2">
        <f t="shared" si="5"/>
        <v>0</v>
      </c>
      <c r="M34" s="2">
        <f t="shared" si="6"/>
        <v>110000</v>
      </c>
      <c r="N34" s="76"/>
      <c r="O34" s="2"/>
      <c r="P34" s="2"/>
      <c r="Q34" s="2">
        <f t="shared" si="1"/>
        <v>0</v>
      </c>
      <c r="R34" s="2">
        <f t="shared" si="2"/>
        <v>110000</v>
      </c>
    </row>
    <row r="35" spans="1:18" x14ac:dyDescent="0.15">
      <c r="A35" s="38">
        <f>'Beginning Balances'!A49</f>
        <v>300800</v>
      </c>
      <c r="B35" s="38" t="str">
        <f>'Beginning Balances'!B49</f>
        <v>Accrued Expenses</v>
      </c>
      <c r="C35" s="38">
        <f>'Beginning Balances'!C49</f>
        <v>0</v>
      </c>
      <c r="D35" s="38">
        <f>'Beginning Balances'!D49</f>
        <v>988</v>
      </c>
      <c r="E35" s="2">
        <f>'T Accounts'!J75</f>
        <v>0</v>
      </c>
      <c r="F35" s="2">
        <f>'T Accounts'!K75</f>
        <v>0</v>
      </c>
      <c r="G35" s="2">
        <f t="shared" si="7"/>
        <v>0</v>
      </c>
      <c r="H35" s="2">
        <f t="shared" si="8"/>
        <v>988</v>
      </c>
      <c r="I35" s="76"/>
      <c r="J35" s="2">
        <f>'T Accounts'!J78</f>
        <v>0</v>
      </c>
      <c r="K35" s="2">
        <f>'T Accounts'!K78</f>
        <v>0</v>
      </c>
      <c r="L35" s="2">
        <f t="shared" si="5"/>
        <v>0</v>
      </c>
      <c r="M35" s="2">
        <f t="shared" si="6"/>
        <v>988</v>
      </c>
      <c r="N35" s="76"/>
      <c r="P35" s="2"/>
      <c r="Q35" s="2">
        <f t="shared" si="1"/>
        <v>0</v>
      </c>
      <c r="R35" s="2">
        <f t="shared" si="2"/>
        <v>988</v>
      </c>
    </row>
    <row r="36" spans="1:18" x14ac:dyDescent="0.15">
      <c r="A36" s="38">
        <f>'Beginning Balances'!A50</f>
        <v>310000</v>
      </c>
      <c r="B36" s="38" t="str">
        <f>'Beginning Balances'!B50</f>
        <v>Goods Receipt / Invoice Receipt Account</v>
      </c>
      <c r="C36" s="38">
        <f>'Beginning Balances'!C50</f>
        <v>0</v>
      </c>
      <c r="D36" s="38">
        <f>'Beginning Balances'!D50</f>
        <v>0</v>
      </c>
      <c r="E36" s="2"/>
      <c r="F36" s="2"/>
      <c r="G36" s="2">
        <f t="shared" si="7"/>
        <v>0</v>
      </c>
      <c r="H36" s="2">
        <f t="shared" si="8"/>
        <v>0</v>
      </c>
      <c r="I36" s="76"/>
      <c r="J36" s="2"/>
      <c r="L36" s="2">
        <f t="shared" si="5"/>
        <v>0</v>
      </c>
      <c r="M36" s="2">
        <f t="shared" si="6"/>
        <v>0</v>
      </c>
      <c r="N36" s="76"/>
      <c r="P36" s="2"/>
      <c r="Q36" s="2">
        <f t="shared" si="1"/>
        <v>0</v>
      </c>
      <c r="R36" s="2">
        <f t="shared" si="2"/>
        <v>0</v>
      </c>
    </row>
    <row r="37" spans="1:18" x14ac:dyDescent="0.15">
      <c r="A37" s="38">
        <f>'Beginning Balances'!A51</f>
        <v>320000</v>
      </c>
      <c r="B37" s="38" t="str">
        <f>'Beginning Balances'!B51</f>
        <v>Accrued Tax – Output</v>
      </c>
      <c r="C37" s="38">
        <f>'Beginning Balances'!C51</f>
        <v>0</v>
      </c>
      <c r="D37" s="38">
        <f>'Beginning Balances'!D51</f>
        <v>3063</v>
      </c>
      <c r="E37" s="2">
        <f>'T Accounts'!N75</f>
        <v>0</v>
      </c>
      <c r="F37" s="2">
        <f>'T Accounts'!O75</f>
        <v>0</v>
      </c>
      <c r="G37" s="2">
        <f t="shared" si="7"/>
        <v>0</v>
      </c>
      <c r="H37" s="2">
        <f t="shared" si="8"/>
        <v>3063</v>
      </c>
      <c r="I37" s="76"/>
      <c r="J37" s="2"/>
      <c r="L37" s="2">
        <f t="shared" si="5"/>
        <v>0</v>
      </c>
      <c r="M37" s="2">
        <f t="shared" si="6"/>
        <v>3063</v>
      </c>
      <c r="N37" s="76"/>
      <c r="P37" s="2"/>
      <c r="Q37" s="2">
        <f>IF($L37-$M37+$O37-$P37&gt;0,($L37-$M37+$O37-$P37),0)</f>
        <v>0</v>
      </c>
      <c r="R37" s="2">
        <f>IF($L37-$M37+$O37-$P37&gt;0,0,-($L37-$M37+$O37-$P37))</f>
        <v>3063</v>
      </c>
    </row>
    <row r="38" spans="1:18" x14ac:dyDescent="0.15">
      <c r="A38" s="38">
        <f>'Beginning Balances'!A52</f>
        <v>321000</v>
      </c>
      <c r="B38" s="38" t="str">
        <f>'Beginning Balances'!B52</f>
        <v>Accrued Tax- Input</v>
      </c>
      <c r="C38" s="38">
        <f>'Beginning Balances'!C52</f>
        <v>0</v>
      </c>
      <c r="D38" s="38">
        <f>'Beginning Balances'!D52</f>
        <v>0</v>
      </c>
      <c r="E38" s="2"/>
      <c r="F38" s="2"/>
      <c r="G38" s="2">
        <f t="shared" si="7"/>
        <v>0</v>
      </c>
      <c r="H38" s="2">
        <f t="shared" si="8"/>
        <v>0</v>
      </c>
      <c r="I38" s="76"/>
      <c r="J38" s="2"/>
      <c r="L38" s="2">
        <f t="shared" si="5"/>
        <v>0</v>
      </c>
      <c r="M38" s="2">
        <f t="shared" si="6"/>
        <v>0</v>
      </c>
      <c r="N38" s="76"/>
      <c r="O38" s="2"/>
      <c r="P38" s="2"/>
      <c r="Q38" s="2">
        <f>IF($L38-$M38+$O38-$P38&gt;0,($L38-$M38+$O38-$P38),0)</f>
        <v>0</v>
      </c>
      <c r="R38" s="2">
        <f>IF($L38-$M38+$O38-$P38&gt;0,0,-($L38-$M38+$O38-$P38))</f>
        <v>0</v>
      </c>
    </row>
    <row r="39" spans="1:18" x14ac:dyDescent="0.15">
      <c r="A39" s="38">
        <f>'Beginning Balances'!A53</f>
        <v>322000</v>
      </c>
      <c r="B39" s="38" t="str">
        <f>'Beginning Balances'!B53</f>
        <v>Unearned Revenues</v>
      </c>
      <c r="C39" s="38">
        <f>'Beginning Balances'!C53</f>
        <v>0</v>
      </c>
      <c r="D39" s="38">
        <f>'Beginning Balances'!D53</f>
        <v>0</v>
      </c>
      <c r="E39" s="2"/>
      <c r="F39" s="2"/>
      <c r="G39" s="2">
        <f t="shared" si="7"/>
        <v>0</v>
      </c>
      <c r="H39" s="2">
        <f t="shared" si="8"/>
        <v>0</v>
      </c>
      <c r="I39" s="76"/>
      <c r="L39" s="2">
        <f t="shared" si="5"/>
        <v>0</v>
      </c>
      <c r="M39" s="2">
        <f t="shared" si="6"/>
        <v>0</v>
      </c>
      <c r="N39" s="76"/>
      <c r="O39" s="2"/>
      <c r="P39" s="2"/>
      <c r="Q39" s="2">
        <f t="shared" ref="Q39:Q53" si="9">IF($L39-$M39+$O39-$P39&gt;0,($L39-$M39+$O39-$P39),0)</f>
        <v>0</v>
      </c>
      <c r="R39" s="2">
        <f t="shared" ref="R39:R53" si="10">IF($L39-$M39+$O39-$P39&gt;0,0,-($L39-$M39+$O39-$P39))</f>
        <v>0</v>
      </c>
    </row>
    <row r="40" spans="1:18" x14ac:dyDescent="0.15">
      <c r="A40" s="38">
        <f>'Beginning Balances'!A54</f>
        <v>329000</v>
      </c>
      <c r="B40" s="38" t="str">
        <f>'Beginning Balances'!B54</f>
        <v>Common Stock</v>
      </c>
      <c r="C40" s="38">
        <f>'Beginning Balances'!C54</f>
        <v>0</v>
      </c>
      <c r="D40" s="38">
        <f>'Beginning Balances'!D54</f>
        <v>1000000</v>
      </c>
      <c r="E40" s="2">
        <f>'T Accounts'!B89</f>
        <v>0</v>
      </c>
      <c r="F40" s="2">
        <f>'T Accounts'!C89</f>
        <v>0</v>
      </c>
      <c r="G40" s="2">
        <f t="shared" si="7"/>
        <v>0</v>
      </c>
      <c r="H40" s="2">
        <f t="shared" si="8"/>
        <v>1000000</v>
      </c>
      <c r="I40" s="76"/>
      <c r="J40" s="2"/>
      <c r="L40" s="2">
        <f t="shared" si="5"/>
        <v>0</v>
      </c>
      <c r="M40" s="2">
        <f t="shared" si="6"/>
        <v>1000000</v>
      </c>
      <c r="N40" s="76"/>
      <c r="O40" s="2"/>
      <c r="P40" s="2"/>
      <c r="Q40" s="2">
        <f t="shared" si="9"/>
        <v>0</v>
      </c>
      <c r="R40" s="2">
        <f t="shared" si="10"/>
        <v>1000000</v>
      </c>
    </row>
    <row r="41" spans="1:18" x14ac:dyDescent="0.15">
      <c r="A41" s="38">
        <f>'Beginning Balances'!A55</f>
        <v>329100</v>
      </c>
      <c r="B41" s="38" t="str">
        <f>'Beginning Balances'!B55</f>
        <v>Additional Paid-in-Capital</v>
      </c>
      <c r="C41" s="38">
        <f>'Beginning Balances'!C55</f>
        <v>0</v>
      </c>
      <c r="D41" s="38">
        <f>'Beginning Balances'!D55</f>
        <v>0</v>
      </c>
      <c r="E41" s="2"/>
      <c r="F41" s="2"/>
      <c r="G41" s="2">
        <f t="shared" si="7"/>
        <v>0</v>
      </c>
      <c r="H41" s="2">
        <f t="shared" si="8"/>
        <v>0</v>
      </c>
      <c r="I41" s="76"/>
      <c r="J41" s="2"/>
      <c r="L41" s="2">
        <f t="shared" si="5"/>
        <v>0</v>
      </c>
      <c r="M41" s="2">
        <f t="shared" si="6"/>
        <v>0</v>
      </c>
      <c r="N41" s="76"/>
      <c r="O41" s="2"/>
      <c r="P41" s="2"/>
      <c r="Q41" s="2">
        <f t="shared" si="9"/>
        <v>0</v>
      </c>
      <c r="R41" s="2">
        <f t="shared" si="10"/>
        <v>0</v>
      </c>
    </row>
    <row r="42" spans="1:18" x14ac:dyDescent="0.15">
      <c r="A42" s="38">
        <f>'Beginning Balances'!A56</f>
        <v>330010</v>
      </c>
      <c r="B42" s="38" t="str">
        <f>'Beginning Balances'!B56</f>
        <v>Retained Earnings (Direct Posting)</v>
      </c>
      <c r="C42" s="38">
        <f>'Beginning Balances'!C56</f>
        <v>0</v>
      </c>
      <c r="D42" s="38">
        <f>'Beginning Balances'!D56</f>
        <v>618009</v>
      </c>
      <c r="E42" s="2">
        <f>'T Accounts'!J89</f>
        <v>0</v>
      </c>
      <c r="F42" s="2">
        <f>'T Accounts'!K89</f>
        <v>0</v>
      </c>
      <c r="G42" s="2">
        <f t="shared" si="7"/>
        <v>0</v>
      </c>
      <c r="H42" s="2">
        <f t="shared" si="8"/>
        <v>618009</v>
      </c>
      <c r="I42" s="76"/>
      <c r="J42" s="2"/>
      <c r="K42" s="2"/>
      <c r="L42" s="2">
        <f t="shared" si="5"/>
        <v>0</v>
      </c>
      <c r="M42" s="2">
        <f t="shared" si="6"/>
        <v>618009</v>
      </c>
      <c r="N42" s="76"/>
      <c r="O42" s="2"/>
      <c r="P42" s="2">
        <f>O43-SUM(P44:P53)</f>
        <v>0</v>
      </c>
      <c r="Q42" s="2">
        <f t="shared" si="9"/>
        <v>0</v>
      </c>
      <c r="R42" s="2">
        <f t="shared" si="10"/>
        <v>618009</v>
      </c>
    </row>
    <row r="43" spans="1:18" x14ac:dyDescent="0.15">
      <c r="A43" s="38">
        <f>'Beginning Balances'!A57</f>
        <v>600000</v>
      </c>
      <c r="B43" s="38" t="str">
        <f>'Beginning Balances'!B57</f>
        <v>Sales Revenue</v>
      </c>
      <c r="C43" s="38">
        <f>'Beginning Balances'!C57</f>
        <v>0</v>
      </c>
      <c r="D43" s="38">
        <f>'Beginning Balances'!D57</f>
        <v>0</v>
      </c>
      <c r="E43" s="2">
        <f>'T Accounts'!B104</f>
        <v>0</v>
      </c>
      <c r="F43" s="2">
        <f>'T Accounts'!C104</f>
        <v>0</v>
      </c>
      <c r="G43" s="2">
        <f t="shared" si="7"/>
        <v>0</v>
      </c>
      <c r="H43" s="2">
        <f t="shared" si="8"/>
        <v>0</v>
      </c>
      <c r="I43" s="76"/>
      <c r="L43" s="2">
        <f t="shared" si="5"/>
        <v>0</v>
      </c>
      <c r="M43" s="2">
        <f t="shared" si="6"/>
        <v>0</v>
      </c>
      <c r="N43" s="76"/>
      <c r="O43" s="2">
        <f>M43</f>
        <v>0</v>
      </c>
      <c r="P43" s="2"/>
      <c r="Q43" s="2">
        <f t="shared" si="9"/>
        <v>0</v>
      </c>
      <c r="R43" s="2">
        <f t="shared" si="10"/>
        <v>0</v>
      </c>
    </row>
    <row r="44" spans="1:18" x14ac:dyDescent="0.15">
      <c r="A44" s="38">
        <f>'Beginning Balances'!A58</f>
        <v>610000</v>
      </c>
      <c r="B44" s="38" t="str">
        <f>'Beginning Balances'!B58</f>
        <v>Sales Discount</v>
      </c>
      <c r="C44" s="38">
        <f>'Beginning Balances'!C58</f>
        <v>0</v>
      </c>
      <c r="D44" s="38">
        <f>'Beginning Balances'!D58</f>
        <v>0</v>
      </c>
      <c r="E44" s="2">
        <f>'T Accounts'!F104</f>
        <v>0</v>
      </c>
      <c r="F44" s="2">
        <f>'T Accounts'!G104</f>
        <v>0</v>
      </c>
      <c r="G44" s="2">
        <f t="shared" si="7"/>
        <v>0</v>
      </c>
      <c r="H44" s="2">
        <f t="shared" si="8"/>
        <v>0</v>
      </c>
      <c r="I44" s="76"/>
      <c r="J44" s="2"/>
      <c r="L44" s="2">
        <f t="shared" si="5"/>
        <v>0</v>
      </c>
      <c r="M44" s="2">
        <f t="shared" si="6"/>
        <v>0</v>
      </c>
      <c r="N44" s="76"/>
      <c r="O44" s="2"/>
      <c r="P44" s="2">
        <f>L44</f>
        <v>0</v>
      </c>
      <c r="Q44" s="2">
        <f t="shared" si="9"/>
        <v>0</v>
      </c>
      <c r="R44" s="2">
        <f t="shared" si="10"/>
        <v>0</v>
      </c>
    </row>
    <row r="45" spans="1:18" x14ac:dyDescent="0.15">
      <c r="A45" s="38">
        <f>'Beginning Balances'!A64</f>
        <v>700000</v>
      </c>
      <c r="B45" s="38" t="str">
        <f>'Beginning Balances'!B64</f>
        <v>Labor</v>
      </c>
      <c r="C45" s="38">
        <f>'Beginning Balances'!C64</f>
        <v>0</v>
      </c>
      <c r="D45" s="38">
        <f>'Beginning Balances'!D64</f>
        <v>0</v>
      </c>
      <c r="E45" s="2">
        <f>'T Accounts'!J104</f>
        <v>0</v>
      </c>
      <c r="F45" s="2">
        <f>'T Accounts'!K104</f>
        <v>0</v>
      </c>
      <c r="G45" s="2">
        <f t="shared" si="7"/>
        <v>0</v>
      </c>
      <c r="H45" s="2">
        <f t="shared" si="8"/>
        <v>0</v>
      </c>
      <c r="I45" s="76"/>
      <c r="J45" s="2">
        <f>'T Accounts'!J107</f>
        <v>0</v>
      </c>
      <c r="K45" s="2">
        <f>'T Accounts'!K107</f>
        <v>0</v>
      </c>
      <c r="L45" s="2">
        <f t="shared" si="5"/>
        <v>0</v>
      </c>
      <c r="M45" s="2">
        <f t="shared" si="6"/>
        <v>0</v>
      </c>
      <c r="N45" s="76"/>
      <c r="O45" s="2"/>
      <c r="P45" s="2">
        <f>L45</f>
        <v>0</v>
      </c>
      <c r="Q45" s="2">
        <f t="shared" si="9"/>
        <v>0</v>
      </c>
      <c r="R45" s="2">
        <f t="shared" si="10"/>
        <v>0</v>
      </c>
    </row>
    <row r="46" spans="1:18" x14ac:dyDescent="0.15">
      <c r="A46" s="38">
        <f>'Beginning Balances'!A69</f>
        <v>740000</v>
      </c>
      <c r="B46" s="38" t="str">
        <f>'Beginning Balances'!B69</f>
        <v>Supplies Expense</v>
      </c>
      <c r="C46" s="38">
        <f>'Beginning Balances'!C69</f>
        <v>0</v>
      </c>
      <c r="D46" s="38">
        <f>'Beginning Balances'!D69</f>
        <v>0</v>
      </c>
      <c r="E46" s="2">
        <f>'T Accounts'!N104</f>
        <v>0</v>
      </c>
      <c r="F46" s="2">
        <f>'T Accounts'!O104</f>
        <v>0</v>
      </c>
      <c r="G46" s="2">
        <f t="shared" si="7"/>
        <v>0</v>
      </c>
      <c r="H46" s="2">
        <f t="shared" si="8"/>
        <v>0</v>
      </c>
      <c r="I46" s="76"/>
      <c r="J46" s="2">
        <f>'T Accounts'!N107</f>
        <v>0</v>
      </c>
      <c r="K46" s="2">
        <f>'T Accounts'!O107</f>
        <v>0</v>
      </c>
      <c r="L46" s="2">
        <f t="shared" si="5"/>
        <v>0</v>
      </c>
      <c r="M46" s="2">
        <f t="shared" si="6"/>
        <v>0</v>
      </c>
      <c r="N46" s="76"/>
      <c r="O46" s="2"/>
      <c r="P46" s="2">
        <f t="shared" ref="P46:P53" si="11">L46</f>
        <v>0</v>
      </c>
      <c r="Q46" s="2">
        <f t="shared" si="9"/>
        <v>0</v>
      </c>
      <c r="R46" s="2">
        <f t="shared" si="10"/>
        <v>0</v>
      </c>
    </row>
    <row r="47" spans="1:18" x14ac:dyDescent="0.15">
      <c r="A47" s="38">
        <f>'Beginning Balances'!A72</f>
        <v>740300</v>
      </c>
      <c r="B47" s="38" t="str">
        <f>'Beginning Balances'!B72</f>
        <v>Rent Expense</v>
      </c>
      <c r="C47" s="38">
        <f>'Beginning Balances'!C72</f>
        <v>0</v>
      </c>
      <c r="D47" s="38">
        <f>'Beginning Balances'!D72</f>
        <v>0</v>
      </c>
      <c r="E47" s="2">
        <f>'T Accounts'!B117</f>
        <v>0</v>
      </c>
      <c r="F47" s="2">
        <f>'T Accounts'!C117</f>
        <v>0</v>
      </c>
      <c r="G47" s="2">
        <f>IF($C47-$D47+$E47-$F47&gt;0,($C47-$D47+$E47-$F47),0)</f>
        <v>0</v>
      </c>
      <c r="H47" s="2">
        <f>IF($C47-$D47+$E47-$F47&gt;0,0,-($C47-$D47+$E47-$F47))</f>
        <v>0</v>
      </c>
      <c r="I47" s="76"/>
      <c r="J47" s="2">
        <f>'T Accounts'!B120</f>
        <v>0</v>
      </c>
      <c r="K47" s="2">
        <f>'T Accounts'!C120</f>
        <v>0</v>
      </c>
      <c r="L47" s="2">
        <f t="shared" si="5"/>
        <v>0</v>
      </c>
      <c r="M47" s="2">
        <f t="shared" si="6"/>
        <v>0</v>
      </c>
      <c r="N47" s="76"/>
      <c r="O47" s="2"/>
      <c r="P47" s="2">
        <f t="shared" si="11"/>
        <v>0</v>
      </c>
      <c r="Q47" s="2">
        <f t="shared" si="9"/>
        <v>0</v>
      </c>
      <c r="R47" s="2">
        <f t="shared" si="10"/>
        <v>0</v>
      </c>
    </row>
    <row r="48" spans="1:18" x14ac:dyDescent="0.15">
      <c r="A48" s="38">
        <f>'Beginning Balances'!A73</f>
        <v>740400</v>
      </c>
      <c r="B48" s="38" t="str">
        <f>'Beginning Balances'!B73</f>
        <v>Insurance Expense</v>
      </c>
      <c r="C48" s="38">
        <f>'Beginning Balances'!C73</f>
        <v>0</v>
      </c>
      <c r="D48" s="38">
        <f>'Beginning Balances'!D73</f>
        <v>0</v>
      </c>
      <c r="E48" s="2">
        <f>'T Accounts'!F117</f>
        <v>0</v>
      </c>
      <c r="F48" s="2">
        <f>'T Accounts'!G117</f>
        <v>0</v>
      </c>
      <c r="G48" s="2">
        <f t="shared" si="7"/>
        <v>0</v>
      </c>
      <c r="H48" s="2">
        <f t="shared" si="8"/>
        <v>0</v>
      </c>
      <c r="I48" s="76"/>
      <c r="J48" s="2">
        <f>'T Accounts'!F120</f>
        <v>0</v>
      </c>
      <c r="K48" s="2">
        <f>'T Accounts'!G120</f>
        <v>0</v>
      </c>
      <c r="L48" s="2">
        <f t="shared" si="5"/>
        <v>0</v>
      </c>
      <c r="M48" s="2">
        <f t="shared" si="6"/>
        <v>0</v>
      </c>
      <c r="N48" s="76"/>
      <c r="O48" s="2"/>
      <c r="P48" s="2">
        <f t="shared" si="11"/>
        <v>0</v>
      </c>
      <c r="Q48" s="2">
        <f t="shared" si="9"/>
        <v>0</v>
      </c>
      <c r="R48" s="2">
        <f t="shared" si="10"/>
        <v>0</v>
      </c>
    </row>
    <row r="49" spans="1:18" x14ac:dyDescent="0.15">
      <c r="A49" s="38">
        <f>'Beginning Balances'!A81</f>
        <v>741200</v>
      </c>
      <c r="B49" s="38" t="str">
        <f>'Beginning Balances'!B81</f>
        <v>Bad Debt Expense</v>
      </c>
      <c r="C49" s="38">
        <f>'Beginning Balances'!C81</f>
        <v>0</v>
      </c>
      <c r="D49" s="38">
        <f>'Beginning Balances'!D81</f>
        <v>0</v>
      </c>
      <c r="E49" s="2">
        <f>'T Accounts'!J117</f>
        <v>0</v>
      </c>
      <c r="F49" s="2">
        <f>'T Accounts'!K117</f>
        <v>0</v>
      </c>
      <c r="G49" s="2">
        <f t="shared" si="7"/>
        <v>0</v>
      </c>
      <c r="H49" s="2">
        <f t="shared" si="8"/>
        <v>0</v>
      </c>
      <c r="I49" s="76"/>
      <c r="J49" s="2">
        <f>'T Accounts'!J120</f>
        <v>0</v>
      </c>
      <c r="K49" s="2">
        <f>'T Accounts'!K120</f>
        <v>0</v>
      </c>
      <c r="L49" s="2">
        <f t="shared" si="5"/>
        <v>0</v>
      </c>
      <c r="M49" s="2">
        <f t="shared" si="6"/>
        <v>0</v>
      </c>
      <c r="N49" s="76"/>
      <c r="O49" s="2"/>
      <c r="P49" s="2">
        <f t="shared" si="11"/>
        <v>0</v>
      </c>
      <c r="Q49" s="2">
        <f t="shared" si="9"/>
        <v>0</v>
      </c>
      <c r="R49" s="2">
        <f t="shared" si="10"/>
        <v>0</v>
      </c>
    </row>
    <row r="50" spans="1:18" x14ac:dyDescent="0.15">
      <c r="A50" s="38">
        <f>'Beginning Balances'!A84</f>
        <v>741500</v>
      </c>
      <c r="B50" s="38" t="str">
        <f>'Beginning Balances'!B84</f>
        <v>Utilities (electricity &amp; phone)</v>
      </c>
      <c r="C50" s="38">
        <f>'Beginning Balances'!C84</f>
        <v>0</v>
      </c>
      <c r="D50" s="38">
        <f>'Beginning Balances'!D84</f>
        <v>0</v>
      </c>
      <c r="E50" s="2">
        <f>'T Accounts'!N117</f>
        <v>0</v>
      </c>
      <c r="F50" s="2">
        <f>'T Accounts'!O117</f>
        <v>0</v>
      </c>
      <c r="G50" s="2">
        <f t="shared" si="7"/>
        <v>0</v>
      </c>
      <c r="H50" s="2">
        <f t="shared" si="8"/>
        <v>0</v>
      </c>
      <c r="I50" s="76"/>
      <c r="J50" s="2">
        <f>'T Accounts'!N120</f>
        <v>0</v>
      </c>
      <c r="K50" s="2">
        <f>'T Accounts'!O120</f>
        <v>0</v>
      </c>
      <c r="L50" s="2">
        <f t="shared" si="5"/>
        <v>0</v>
      </c>
      <c r="M50" s="2">
        <f t="shared" si="6"/>
        <v>0</v>
      </c>
      <c r="N50" s="76"/>
      <c r="O50" s="2"/>
      <c r="P50" s="2">
        <f t="shared" si="11"/>
        <v>0</v>
      </c>
      <c r="Q50" s="2">
        <f t="shared" si="9"/>
        <v>0</v>
      </c>
      <c r="R50" s="2">
        <f t="shared" si="10"/>
        <v>0</v>
      </c>
    </row>
    <row r="51" spans="1:18" x14ac:dyDescent="0.15">
      <c r="A51" s="38">
        <f>'Beginning Balances'!A87</f>
        <v>741800</v>
      </c>
      <c r="B51" s="38" t="str">
        <f>'Beginning Balances'!B87</f>
        <v>Depreciation Expense</v>
      </c>
      <c r="C51" s="38">
        <f>'Beginning Balances'!C87</f>
        <v>0</v>
      </c>
      <c r="D51" s="38">
        <f>'Beginning Balances'!D87</f>
        <v>0</v>
      </c>
      <c r="E51" s="2">
        <f>'T Accounts'!B133</f>
        <v>0</v>
      </c>
      <c r="F51" s="2">
        <f>'T Accounts'!C133</f>
        <v>0</v>
      </c>
      <c r="G51" s="2">
        <f t="shared" si="7"/>
        <v>0</v>
      </c>
      <c r="H51" s="2">
        <f t="shared" si="8"/>
        <v>0</v>
      </c>
      <c r="I51" s="76"/>
      <c r="J51" s="2">
        <f>'T Accounts'!B136</f>
        <v>0</v>
      </c>
      <c r="K51" s="2">
        <f>'T Accounts'!C136</f>
        <v>0</v>
      </c>
      <c r="L51" s="2">
        <f t="shared" ref="L51:L53" si="12">IF($G51-$H51+$J51-$K51&gt;0,($G51-$H51+$J51-$K51),0)</f>
        <v>0</v>
      </c>
      <c r="M51" s="2">
        <f t="shared" si="6"/>
        <v>0</v>
      </c>
      <c r="N51" s="76"/>
      <c r="O51" s="2"/>
      <c r="P51" s="2">
        <f t="shared" si="11"/>
        <v>0</v>
      </c>
      <c r="Q51" s="2">
        <f t="shared" si="9"/>
        <v>0</v>
      </c>
      <c r="R51" s="2">
        <f t="shared" si="10"/>
        <v>0</v>
      </c>
    </row>
    <row r="52" spans="1:18" x14ac:dyDescent="0.15">
      <c r="A52" s="38">
        <f>'Beginning Balances'!A88</f>
        <v>741900</v>
      </c>
      <c r="B52" s="38" t="str">
        <f>'Beginning Balances'!B88</f>
        <v>Advertising Expense</v>
      </c>
      <c r="C52" s="38">
        <f>'Beginning Balances'!C88</f>
        <v>0</v>
      </c>
      <c r="D52" s="38">
        <f>'Beginning Balances'!D88</f>
        <v>0</v>
      </c>
      <c r="E52" s="2">
        <f>'T Accounts'!F133</f>
        <v>0</v>
      </c>
      <c r="F52" s="2">
        <f>'T Accounts'!G133</f>
        <v>0</v>
      </c>
      <c r="G52" s="2">
        <f t="shared" si="7"/>
        <v>0</v>
      </c>
      <c r="H52" s="2">
        <f t="shared" si="8"/>
        <v>0</v>
      </c>
      <c r="I52" s="76"/>
      <c r="L52" s="2">
        <f t="shared" si="12"/>
        <v>0</v>
      </c>
      <c r="M52" s="2">
        <f t="shared" ref="M52:M53" si="13">IF($G52-$H52+$J52-$K52&gt;0,0,-($G52-$H52+$J52-$K52))</f>
        <v>0</v>
      </c>
      <c r="N52" s="76"/>
      <c r="O52" s="2"/>
      <c r="P52" s="2">
        <f t="shared" si="11"/>
        <v>0</v>
      </c>
      <c r="Q52" s="2">
        <f t="shared" si="9"/>
        <v>0</v>
      </c>
      <c r="R52" s="2">
        <f t="shared" si="10"/>
        <v>0</v>
      </c>
    </row>
    <row r="53" spans="1:18" x14ac:dyDescent="0.15">
      <c r="A53" s="38">
        <f>'Beginning Balances'!A94</f>
        <v>780000</v>
      </c>
      <c r="B53" s="38" t="str">
        <f>'Beginning Balances'!B94</f>
        <v>Cost of Goods Sold</v>
      </c>
      <c r="C53" s="38">
        <f>'Beginning Balances'!C94</f>
        <v>0</v>
      </c>
      <c r="D53" s="38">
        <f>'Beginning Balances'!D94</f>
        <v>0</v>
      </c>
      <c r="E53" s="2">
        <f>'T Accounts'!N133</f>
        <v>0</v>
      </c>
      <c r="F53" s="2">
        <f>'T Accounts'!O133</f>
        <v>0</v>
      </c>
      <c r="G53" s="2">
        <f t="shared" si="7"/>
        <v>0</v>
      </c>
      <c r="H53" s="2">
        <f t="shared" si="8"/>
        <v>0</v>
      </c>
      <c r="I53" s="76"/>
      <c r="J53" s="2">
        <f>'T Accounts'!N136</f>
        <v>0</v>
      </c>
      <c r="K53" s="2">
        <f>'T Accounts'!O136</f>
        <v>0</v>
      </c>
      <c r="L53" s="2">
        <f t="shared" si="12"/>
        <v>0</v>
      </c>
      <c r="M53" s="2">
        <f t="shared" si="13"/>
        <v>0</v>
      </c>
      <c r="N53" s="76"/>
      <c r="O53" s="2"/>
      <c r="P53" s="2">
        <f t="shared" si="11"/>
        <v>0</v>
      </c>
      <c r="Q53" s="2">
        <f t="shared" si="9"/>
        <v>0</v>
      </c>
      <c r="R53" s="2">
        <f t="shared" si="10"/>
        <v>0</v>
      </c>
    </row>
    <row r="54" spans="1:18" x14ac:dyDescent="0.15">
      <c r="B54" s="23"/>
      <c r="E54" s="2"/>
      <c r="F54" s="2"/>
      <c r="G54" s="2"/>
      <c r="H54" s="2"/>
      <c r="J54" s="2"/>
      <c r="L54" s="2"/>
      <c r="M54" s="2"/>
      <c r="O54" s="2"/>
      <c r="P54" s="2"/>
      <c r="Q54" s="2"/>
      <c r="R54" s="2"/>
    </row>
    <row r="55" spans="1:18" x14ac:dyDescent="0.15">
      <c r="C55" s="2">
        <f t="shared" ref="C55:H55" si="14">SUM(C6:C54)</f>
        <v>2087460</v>
      </c>
      <c r="D55" s="2">
        <f t="shared" si="14"/>
        <v>2087460</v>
      </c>
      <c r="E55" s="2">
        <f t="shared" si="14"/>
        <v>0</v>
      </c>
      <c r="F55" s="2">
        <f t="shared" si="14"/>
        <v>0</v>
      </c>
      <c r="G55" s="2">
        <f t="shared" si="14"/>
        <v>2087460</v>
      </c>
      <c r="H55" s="2">
        <f t="shared" si="14"/>
        <v>2087460</v>
      </c>
      <c r="I55" s="2"/>
      <c r="J55" s="2">
        <f>SUM(J6:J54)</f>
        <v>0</v>
      </c>
      <c r="K55" s="2">
        <f>SUM(K6:K54)</f>
        <v>0</v>
      </c>
      <c r="L55" s="2">
        <f>SUM(L6:L54)</f>
        <v>2087460</v>
      </c>
      <c r="M55" s="2">
        <f>SUM(M6:M54)</f>
        <v>2087460</v>
      </c>
      <c r="N55" s="2"/>
      <c r="O55" s="2">
        <f>SUM(O6:O54)</f>
        <v>0</v>
      </c>
      <c r="P55" s="2">
        <f>SUM(P6:P54)</f>
        <v>0</v>
      </c>
      <c r="Q55" s="2">
        <f>SUM(Q6:Q54)</f>
        <v>2087460</v>
      </c>
      <c r="R55" s="2">
        <f>SUM(R6:R54)</f>
        <v>2087460</v>
      </c>
    </row>
    <row r="58" spans="1:18" x14ac:dyDescent="0.15">
      <c r="K58" s="2"/>
      <c r="P58" s="2"/>
    </row>
  </sheetData>
  <customSheetViews>
    <customSheetView guid="{CF47C955-FD15-41EA-B720-35F935A5C79E}" showPageBreaks="1" fitToPage="1" showRuler="0">
      <selection activeCell="D33" sqref="D33"/>
      <pageMargins left="0.7" right="0.7" top="0.75" bottom="0.75" header="0.3" footer="0.3"/>
      <printOptions gridLines="1"/>
      <pageSetup scale="61" orientation="landscape"/>
      <headerFooter alignWithMargins="0"/>
    </customSheetView>
  </customSheetViews>
  <mergeCells count="10">
    <mergeCell ref="O3:Q3"/>
    <mergeCell ref="C4:D4"/>
    <mergeCell ref="E4:F4"/>
    <mergeCell ref="G4:H4"/>
    <mergeCell ref="L4:M4"/>
    <mergeCell ref="J4:K4"/>
    <mergeCell ref="Q4:R4"/>
    <mergeCell ref="O4:P4"/>
    <mergeCell ref="I2:I5"/>
    <mergeCell ref="N2:N5"/>
  </mergeCells>
  <phoneticPr fontId="0" type="noConversion"/>
  <printOptions gridLines="1"/>
  <pageMargins left="0.75" right="0.75" top="0.49" bottom="0.47" header="0.32" footer="0.31"/>
  <pageSetup scale="62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B14" sqref="B14"/>
    </sheetView>
  </sheetViews>
  <sheetFormatPr baseColWidth="10" defaultColWidth="8.83203125" defaultRowHeight="13" x14ac:dyDescent="0.15"/>
  <cols>
    <col min="1" max="1" width="9.5" style="37" customWidth="1"/>
    <col min="2" max="2" width="45.6640625" style="1" bestFit="1" customWidth="1"/>
    <col min="5" max="5" width="90.6640625" style="1" customWidth="1"/>
  </cols>
  <sheetData>
    <row r="1" spans="1:5" x14ac:dyDescent="0.15">
      <c r="A1" s="36"/>
      <c r="B1" s="33" t="s">
        <v>26</v>
      </c>
    </row>
    <row r="2" spans="1:5" x14ac:dyDescent="0.15">
      <c r="A2" s="38">
        <v>100000</v>
      </c>
      <c r="B2" t="s">
        <v>27</v>
      </c>
      <c r="E2"/>
    </row>
    <row r="3" spans="1:5" x14ac:dyDescent="0.15">
      <c r="A3" s="38">
        <v>101000</v>
      </c>
      <c r="B3" t="s">
        <v>28</v>
      </c>
      <c r="E3"/>
    </row>
    <row r="4" spans="1:5" x14ac:dyDescent="0.15">
      <c r="A4" s="38">
        <v>110000</v>
      </c>
      <c r="B4" t="s">
        <v>118</v>
      </c>
      <c r="E4"/>
    </row>
    <row r="5" spans="1:5" x14ac:dyDescent="0.15">
      <c r="A5">
        <v>110100</v>
      </c>
      <c r="B5" t="s">
        <v>107</v>
      </c>
      <c r="E5"/>
    </row>
    <row r="6" spans="1:5" x14ac:dyDescent="0.15">
      <c r="A6">
        <v>110150</v>
      </c>
      <c r="B6" t="s">
        <v>119</v>
      </c>
      <c r="E6"/>
    </row>
    <row r="7" spans="1:5" ht="12.75" customHeight="1" x14ac:dyDescent="0.15">
      <c r="A7" s="35">
        <v>110200</v>
      </c>
      <c r="B7" t="s">
        <v>29</v>
      </c>
      <c r="E7"/>
    </row>
    <row r="8" spans="1:5" x14ac:dyDescent="0.15">
      <c r="A8" s="35">
        <v>200000</v>
      </c>
      <c r="B8" t="s">
        <v>30</v>
      </c>
      <c r="E8"/>
    </row>
    <row r="9" spans="1:5" x14ac:dyDescent="0.15">
      <c r="A9" s="35">
        <v>200100</v>
      </c>
      <c r="B9" t="s">
        <v>31</v>
      </c>
      <c r="E9"/>
    </row>
    <row r="10" spans="1:5" x14ac:dyDescent="0.15">
      <c r="A10" s="35">
        <v>200200</v>
      </c>
      <c r="B10" t="s">
        <v>32</v>
      </c>
      <c r="E10"/>
    </row>
    <row r="11" spans="1:5" x14ac:dyDescent="0.15">
      <c r="A11" s="35">
        <v>200300</v>
      </c>
      <c r="B11" t="s">
        <v>33</v>
      </c>
      <c r="E11"/>
    </row>
    <row r="12" spans="1:5" x14ac:dyDescent="0.15">
      <c r="A12" s="35">
        <v>200400</v>
      </c>
      <c r="B12" t="s">
        <v>34</v>
      </c>
      <c r="E12"/>
    </row>
    <row r="13" spans="1:5" x14ac:dyDescent="0.15">
      <c r="A13" s="35">
        <v>200500</v>
      </c>
      <c r="B13" t="s">
        <v>35</v>
      </c>
      <c r="E13"/>
    </row>
    <row r="14" spans="1:5" x14ac:dyDescent="0.15">
      <c r="A14" s="35">
        <v>200600</v>
      </c>
      <c r="B14" t="s">
        <v>36</v>
      </c>
      <c r="E14"/>
    </row>
    <row r="15" spans="1:5" x14ac:dyDescent="0.15">
      <c r="A15" s="35">
        <v>200900</v>
      </c>
      <c r="B15" t="s">
        <v>100</v>
      </c>
      <c r="E15"/>
    </row>
    <row r="16" spans="1:5" x14ac:dyDescent="0.15">
      <c r="A16" s="35">
        <v>200910</v>
      </c>
      <c r="B16" t="s">
        <v>101</v>
      </c>
      <c r="E16"/>
    </row>
    <row r="17" spans="1:5" x14ac:dyDescent="0.15">
      <c r="A17" s="35">
        <v>200920</v>
      </c>
      <c r="B17" t="s">
        <v>102</v>
      </c>
      <c r="E17"/>
    </row>
    <row r="18" spans="1:5" x14ac:dyDescent="0.15">
      <c r="A18" s="35">
        <v>200930</v>
      </c>
      <c r="B18" t="s">
        <v>109</v>
      </c>
      <c r="E18"/>
    </row>
    <row r="19" spans="1:5" x14ac:dyDescent="0.15">
      <c r="A19" s="35">
        <v>210000</v>
      </c>
      <c r="B19" t="s">
        <v>110</v>
      </c>
      <c r="E19"/>
    </row>
    <row r="20" spans="1:5" x14ac:dyDescent="0.15">
      <c r="A20" s="35">
        <v>211000</v>
      </c>
      <c r="B20" t="s">
        <v>37</v>
      </c>
      <c r="E20"/>
    </row>
    <row r="21" spans="1:5" x14ac:dyDescent="0.15">
      <c r="A21" s="35">
        <v>212000</v>
      </c>
      <c r="B21" t="s">
        <v>94</v>
      </c>
      <c r="E21"/>
    </row>
    <row r="22" spans="1:5" x14ac:dyDescent="0.15">
      <c r="A22" s="35">
        <v>215000</v>
      </c>
      <c r="B22" t="s">
        <v>38</v>
      </c>
      <c r="E22"/>
    </row>
    <row r="23" spans="1:5" x14ac:dyDescent="0.15">
      <c r="A23" s="35">
        <v>216000</v>
      </c>
      <c r="B23" t="s">
        <v>120</v>
      </c>
      <c r="E23"/>
    </row>
    <row r="24" spans="1:5" x14ac:dyDescent="0.15">
      <c r="A24" s="35">
        <v>220000</v>
      </c>
      <c r="B24" t="s">
        <v>39</v>
      </c>
      <c r="E24"/>
    </row>
    <row r="25" spans="1:5" x14ac:dyDescent="0.15">
      <c r="A25" s="35">
        <v>220050</v>
      </c>
      <c r="B25" t="s">
        <v>40</v>
      </c>
      <c r="E25"/>
    </row>
    <row r="26" spans="1:5" x14ac:dyDescent="0.15">
      <c r="A26" s="35">
        <v>220060</v>
      </c>
      <c r="B26" t="s">
        <v>41</v>
      </c>
      <c r="E26"/>
    </row>
    <row r="27" spans="1:5" x14ac:dyDescent="0.15">
      <c r="A27" s="35">
        <v>220110</v>
      </c>
      <c r="B27" t="s">
        <v>121</v>
      </c>
      <c r="E27"/>
    </row>
    <row r="28" spans="1:5" x14ac:dyDescent="0.15">
      <c r="A28" s="35">
        <v>220210</v>
      </c>
      <c r="B28" t="s">
        <v>122</v>
      </c>
      <c r="E28"/>
    </row>
    <row r="29" spans="1:5" x14ac:dyDescent="0.15">
      <c r="A29" s="35">
        <v>220310</v>
      </c>
      <c r="B29" t="s">
        <v>123</v>
      </c>
      <c r="E29"/>
    </row>
    <row r="30" spans="1:5" x14ac:dyDescent="0.15">
      <c r="A30" s="35">
        <v>220400</v>
      </c>
      <c r="B30" t="s">
        <v>42</v>
      </c>
      <c r="E30"/>
    </row>
    <row r="31" spans="1:5" x14ac:dyDescent="0.15">
      <c r="A31" s="35">
        <v>220500</v>
      </c>
      <c r="B31" t="s">
        <v>43</v>
      </c>
      <c r="E31"/>
    </row>
    <row r="32" spans="1:5" x14ac:dyDescent="0.15">
      <c r="A32" s="35">
        <v>220600</v>
      </c>
      <c r="B32" t="s">
        <v>124</v>
      </c>
      <c r="E32"/>
    </row>
    <row r="33" spans="1:5" x14ac:dyDescent="0.15">
      <c r="A33" s="35">
        <v>220700</v>
      </c>
      <c r="B33" t="s">
        <v>125</v>
      </c>
      <c r="E33"/>
    </row>
    <row r="34" spans="1:5" x14ac:dyDescent="0.15">
      <c r="A34" s="35">
        <v>220800</v>
      </c>
      <c r="B34" t="s">
        <v>44</v>
      </c>
      <c r="E34"/>
    </row>
    <row r="35" spans="1:5" x14ac:dyDescent="0.15">
      <c r="A35" s="35">
        <v>220900</v>
      </c>
      <c r="B35" t="s">
        <v>45</v>
      </c>
      <c r="E35"/>
    </row>
    <row r="36" spans="1:5" x14ac:dyDescent="0.15">
      <c r="A36" s="35">
        <v>221100</v>
      </c>
      <c r="B36" t="s">
        <v>46</v>
      </c>
      <c r="E36"/>
    </row>
    <row r="37" spans="1:5" x14ac:dyDescent="0.15">
      <c r="A37" s="35">
        <v>221200</v>
      </c>
      <c r="B37" t="s">
        <v>97</v>
      </c>
      <c r="E37"/>
    </row>
    <row r="38" spans="1:5" x14ac:dyDescent="0.15">
      <c r="A38" s="35">
        <v>221300</v>
      </c>
      <c r="B38" t="s">
        <v>103</v>
      </c>
      <c r="E38"/>
    </row>
    <row r="39" spans="1:5" x14ac:dyDescent="0.15">
      <c r="A39" s="35">
        <v>221400</v>
      </c>
      <c r="B39" t="s">
        <v>126</v>
      </c>
      <c r="E39"/>
    </row>
    <row r="40" spans="1:5" x14ac:dyDescent="0.15">
      <c r="A40" s="35">
        <v>300000</v>
      </c>
      <c r="B40" t="s">
        <v>47</v>
      </c>
      <c r="E40"/>
    </row>
    <row r="41" spans="1:5" x14ac:dyDescent="0.15">
      <c r="A41" s="35">
        <v>300100</v>
      </c>
      <c r="B41" t="s">
        <v>48</v>
      </c>
      <c r="E41"/>
    </row>
    <row r="42" spans="1:5" x14ac:dyDescent="0.15">
      <c r="A42" s="35">
        <v>300200</v>
      </c>
      <c r="B42" t="s">
        <v>108</v>
      </c>
      <c r="E42"/>
    </row>
    <row r="43" spans="1:5" x14ac:dyDescent="0.15">
      <c r="A43" s="35">
        <v>300300</v>
      </c>
      <c r="B43" t="s">
        <v>49</v>
      </c>
      <c r="E43"/>
    </row>
    <row r="44" spans="1:5" x14ac:dyDescent="0.15">
      <c r="A44" s="35">
        <v>300400</v>
      </c>
      <c r="B44" t="s">
        <v>50</v>
      </c>
      <c r="E44"/>
    </row>
    <row r="45" spans="1:5" x14ac:dyDescent="0.15">
      <c r="A45" s="35">
        <v>300500</v>
      </c>
      <c r="B45" t="s">
        <v>51</v>
      </c>
      <c r="E45"/>
    </row>
    <row r="46" spans="1:5" x14ac:dyDescent="0.15">
      <c r="A46" s="35">
        <v>300600</v>
      </c>
      <c r="B46" t="s">
        <v>52</v>
      </c>
      <c r="E46"/>
    </row>
    <row r="47" spans="1:5" x14ac:dyDescent="0.15">
      <c r="A47" s="67">
        <v>300700</v>
      </c>
      <c r="B47" t="s">
        <v>53</v>
      </c>
      <c r="E47"/>
    </row>
    <row r="48" spans="1:5" x14ac:dyDescent="0.15">
      <c r="A48" s="35">
        <v>300800</v>
      </c>
      <c r="B48" t="s">
        <v>127</v>
      </c>
      <c r="E48"/>
    </row>
    <row r="49" spans="1:5" x14ac:dyDescent="0.15">
      <c r="A49" s="35">
        <v>310000</v>
      </c>
      <c r="B49" t="s">
        <v>54</v>
      </c>
      <c r="E49"/>
    </row>
    <row r="50" spans="1:5" x14ac:dyDescent="0.15">
      <c r="A50" s="35">
        <v>320000</v>
      </c>
      <c r="B50" t="s">
        <v>55</v>
      </c>
      <c r="E50"/>
    </row>
    <row r="51" spans="1:5" x14ac:dyDescent="0.15">
      <c r="A51" s="35">
        <v>321000</v>
      </c>
      <c r="B51" t="s">
        <v>56</v>
      </c>
      <c r="E51"/>
    </row>
    <row r="52" spans="1:5" x14ac:dyDescent="0.15">
      <c r="A52" s="35">
        <v>322000</v>
      </c>
      <c r="B52" t="s">
        <v>57</v>
      </c>
      <c r="E52"/>
    </row>
    <row r="53" spans="1:5" x14ac:dyDescent="0.15">
      <c r="A53" s="35">
        <v>329000</v>
      </c>
      <c r="B53" t="s">
        <v>58</v>
      </c>
      <c r="E53"/>
    </row>
    <row r="54" spans="1:5" x14ac:dyDescent="0.15">
      <c r="A54" s="35">
        <v>329100</v>
      </c>
      <c r="B54" t="s">
        <v>59</v>
      </c>
      <c r="E54"/>
    </row>
    <row r="55" spans="1:5" x14ac:dyDescent="0.15">
      <c r="A55" s="35">
        <v>330010</v>
      </c>
      <c r="B55" t="s">
        <v>128</v>
      </c>
      <c r="E55"/>
    </row>
    <row r="56" spans="1:5" x14ac:dyDescent="0.15">
      <c r="A56" s="35">
        <v>600000</v>
      </c>
      <c r="B56" t="s">
        <v>60</v>
      </c>
      <c r="E56"/>
    </row>
    <row r="57" spans="1:5" x14ac:dyDescent="0.15">
      <c r="A57" s="35">
        <v>610000</v>
      </c>
      <c r="B57" t="s">
        <v>61</v>
      </c>
      <c r="E57"/>
    </row>
    <row r="58" spans="1:5" x14ac:dyDescent="0.15">
      <c r="A58" s="35">
        <v>620000</v>
      </c>
      <c r="B58" t="s">
        <v>62</v>
      </c>
      <c r="E58"/>
    </row>
    <row r="59" spans="1:5" x14ac:dyDescent="0.15">
      <c r="A59" s="35">
        <v>630000</v>
      </c>
      <c r="B59" t="s">
        <v>63</v>
      </c>
      <c r="E59"/>
    </row>
    <row r="60" spans="1:5" x14ac:dyDescent="0.15">
      <c r="A60" s="35">
        <v>640000</v>
      </c>
      <c r="B60" t="s">
        <v>64</v>
      </c>
      <c r="E60"/>
    </row>
    <row r="61" spans="1:5" x14ac:dyDescent="0.15">
      <c r="A61" s="35">
        <v>650000</v>
      </c>
      <c r="B61" t="s">
        <v>65</v>
      </c>
      <c r="E61"/>
    </row>
    <row r="62" spans="1:5" x14ac:dyDescent="0.15">
      <c r="A62" s="35">
        <v>650100</v>
      </c>
      <c r="B62" t="s">
        <v>66</v>
      </c>
      <c r="E62"/>
    </row>
    <row r="63" spans="1:5" x14ac:dyDescent="0.15">
      <c r="A63" s="35">
        <v>700000</v>
      </c>
      <c r="B63" t="s">
        <v>67</v>
      </c>
      <c r="E63"/>
    </row>
    <row r="64" spans="1:5" x14ac:dyDescent="0.15">
      <c r="A64" s="35">
        <v>720000</v>
      </c>
      <c r="B64" t="s">
        <v>68</v>
      </c>
      <c r="E64"/>
    </row>
    <row r="65" spans="1:5" x14ac:dyDescent="0.15">
      <c r="A65" s="35">
        <v>720100</v>
      </c>
      <c r="B65" t="s">
        <v>69</v>
      </c>
      <c r="E65"/>
    </row>
    <row r="66" spans="1:5" x14ac:dyDescent="0.15">
      <c r="A66" s="35">
        <v>720200</v>
      </c>
      <c r="B66" t="s">
        <v>70</v>
      </c>
      <c r="E66"/>
    </row>
    <row r="67" spans="1:5" x14ac:dyDescent="0.15">
      <c r="A67" s="35">
        <v>720300</v>
      </c>
      <c r="B67" t="s">
        <v>71</v>
      </c>
      <c r="E67"/>
    </row>
    <row r="68" spans="1:5" x14ac:dyDescent="0.15">
      <c r="A68" s="35">
        <v>740000</v>
      </c>
      <c r="B68" t="s">
        <v>72</v>
      </c>
      <c r="E68"/>
    </row>
    <row r="69" spans="1:5" x14ac:dyDescent="0.15">
      <c r="A69" s="35">
        <v>740100</v>
      </c>
      <c r="B69" t="s">
        <v>129</v>
      </c>
      <c r="E69"/>
    </row>
    <row r="70" spans="1:5" x14ac:dyDescent="0.15">
      <c r="A70" s="35">
        <v>740200</v>
      </c>
      <c r="B70" t="s">
        <v>73</v>
      </c>
      <c r="E70"/>
    </row>
    <row r="71" spans="1:5" x14ac:dyDescent="0.15">
      <c r="A71" s="35">
        <v>740300</v>
      </c>
      <c r="B71" t="s">
        <v>74</v>
      </c>
      <c r="E71"/>
    </row>
    <row r="72" spans="1:5" x14ac:dyDescent="0.15">
      <c r="A72" s="35">
        <v>740400</v>
      </c>
      <c r="B72" t="s">
        <v>104</v>
      </c>
      <c r="E72"/>
    </row>
    <row r="73" spans="1:5" x14ac:dyDescent="0.15">
      <c r="A73" s="35">
        <v>740500</v>
      </c>
      <c r="B73" t="s">
        <v>75</v>
      </c>
      <c r="E73"/>
    </row>
    <row r="74" spans="1:5" x14ac:dyDescent="0.15">
      <c r="A74" s="35">
        <v>740600</v>
      </c>
      <c r="B74" t="s">
        <v>76</v>
      </c>
      <c r="E74"/>
    </row>
    <row r="75" spans="1:5" x14ac:dyDescent="0.15">
      <c r="A75" s="35">
        <v>740700</v>
      </c>
      <c r="B75" t="s">
        <v>77</v>
      </c>
      <c r="E75"/>
    </row>
    <row r="76" spans="1:5" x14ac:dyDescent="0.15">
      <c r="A76" s="35">
        <v>740800</v>
      </c>
      <c r="B76" t="s">
        <v>78</v>
      </c>
      <c r="E76"/>
    </row>
    <row r="77" spans="1:5" x14ac:dyDescent="0.15">
      <c r="A77" s="35">
        <v>740900</v>
      </c>
      <c r="B77" t="s">
        <v>79</v>
      </c>
      <c r="E77"/>
    </row>
    <row r="78" spans="1:5" x14ac:dyDescent="0.15">
      <c r="A78" s="35">
        <v>741000</v>
      </c>
      <c r="B78" t="s">
        <v>80</v>
      </c>
      <c r="E78"/>
    </row>
    <row r="79" spans="1:5" x14ac:dyDescent="0.15">
      <c r="A79" s="35">
        <v>741100</v>
      </c>
      <c r="B79" t="s">
        <v>130</v>
      </c>
      <c r="E79"/>
    </row>
    <row r="80" spans="1:5" x14ac:dyDescent="0.15">
      <c r="A80" s="35">
        <v>741200</v>
      </c>
      <c r="B80" t="s">
        <v>96</v>
      </c>
      <c r="E80"/>
    </row>
    <row r="81" spans="1:5" x14ac:dyDescent="0.15">
      <c r="A81" s="35">
        <v>741300</v>
      </c>
      <c r="B81" t="s">
        <v>81</v>
      </c>
      <c r="E81"/>
    </row>
    <row r="82" spans="1:5" x14ac:dyDescent="0.15">
      <c r="A82" s="35">
        <v>741400</v>
      </c>
      <c r="B82" t="s">
        <v>82</v>
      </c>
      <c r="E82"/>
    </row>
    <row r="83" spans="1:5" x14ac:dyDescent="0.15">
      <c r="A83" s="35">
        <v>741500</v>
      </c>
      <c r="B83" t="s">
        <v>83</v>
      </c>
      <c r="E83"/>
    </row>
    <row r="84" spans="1:5" x14ac:dyDescent="0.15">
      <c r="A84" s="35">
        <v>741600</v>
      </c>
      <c r="B84" t="s">
        <v>84</v>
      </c>
      <c r="E84"/>
    </row>
    <row r="85" spans="1:5" x14ac:dyDescent="0.15">
      <c r="A85" s="35">
        <v>741700</v>
      </c>
      <c r="B85" t="s">
        <v>85</v>
      </c>
      <c r="E85"/>
    </row>
    <row r="86" spans="1:5" x14ac:dyDescent="0.15">
      <c r="A86" s="35">
        <v>741800</v>
      </c>
      <c r="B86" t="s">
        <v>86</v>
      </c>
      <c r="E86"/>
    </row>
    <row r="87" spans="1:5" x14ac:dyDescent="0.15">
      <c r="A87" s="37">
        <v>741900</v>
      </c>
      <c r="B87" t="s">
        <v>95</v>
      </c>
      <c r="E87"/>
    </row>
    <row r="88" spans="1:5" x14ac:dyDescent="0.15">
      <c r="A88" s="37">
        <v>742000</v>
      </c>
      <c r="B88" t="s">
        <v>105</v>
      </c>
      <c r="E88"/>
    </row>
    <row r="89" spans="1:5" x14ac:dyDescent="0.15">
      <c r="A89" s="37">
        <v>742100</v>
      </c>
      <c r="B89" t="s">
        <v>106</v>
      </c>
      <c r="E89"/>
    </row>
    <row r="90" spans="1:5" x14ac:dyDescent="0.15">
      <c r="A90" s="37">
        <v>760000</v>
      </c>
      <c r="B90" t="s">
        <v>87</v>
      </c>
      <c r="E90"/>
    </row>
    <row r="91" spans="1:5" x14ac:dyDescent="0.15">
      <c r="A91" s="37">
        <v>760100</v>
      </c>
      <c r="B91" t="s">
        <v>88</v>
      </c>
      <c r="E91"/>
    </row>
    <row r="92" spans="1:5" x14ac:dyDescent="0.15">
      <c r="A92" s="37">
        <v>770000</v>
      </c>
      <c r="B92" t="s">
        <v>89</v>
      </c>
      <c r="E92"/>
    </row>
    <row r="93" spans="1:5" x14ac:dyDescent="0.15">
      <c r="A93" s="37">
        <v>780000</v>
      </c>
      <c r="B93" t="s">
        <v>90</v>
      </c>
      <c r="E93"/>
    </row>
  </sheetData>
  <customSheetViews>
    <customSheetView guid="{CF47C955-FD15-41EA-B720-35F935A5C79E}" showRuler="0" topLeftCell="A24">
      <selection activeCell="C39" sqref="C39"/>
      <pageMargins left="0.7" right="0.7" top="0.75" bottom="0.75" header="0.3" footer="0.3"/>
      <pageSetup orientation="portrait"/>
      <headerFooter alignWithMargins="0"/>
    </customSheetView>
  </customSheetViews>
  <phoneticPr fontId="0" type="noConversion"/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Other Questions</vt:lpstr>
      <vt:lpstr>Beginning Balances</vt:lpstr>
      <vt:lpstr>Journal Entries</vt:lpstr>
      <vt:lpstr>T Accounts</vt:lpstr>
      <vt:lpstr>Trial Balance</vt:lpstr>
      <vt:lpstr>Chart of Accts</vt:lpstr>
      <vt:lpstr>Sheet1</vt:lpstr>
    </vt:vector>
  </TitlesOfParts>
  <Company>California State University, Chico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1 Assignment Answers</dc:title>
  <dc:creator>Nancy Jones</dc:creator>
  <cp:lastModifiedBy>Microsoft Office User</cp:lastModifiedBy>
  <cp:lastPrinted>2015-03-27T21:05:26Z</cp:lastPrinted>
  <dcterms:created xsi:type="dcterms:W3CDTF">2006-01-11T21:38:18Z</dcterms:created>
  <dcterms:modified xsi:type="dcterms:W3CDTF">2016-10-17T23:18:20Z</dcterms:modified>
</cp:coreProperties>
</file>