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MDoyl_000\Dropbox\Materials for MIS2101 reboot\Spring 2017\In-Class Activities\"/>
    </mc:Choice>
  </mc:AlternateContent>
  <bookViews>
    <workbookView xWindow="0" yWindow="0" windowWidth="19200" windowHeight="7035" activeTab="1"/>
  </bookViews>
  <sheets>
    <sheet name="Services" sheetId="1" r:id="rId1"/>
    <sheet name="Goods" sheetId="2" r:id="rId2"/>
    <sheet name="©" sheetId="5" r:id="rId3"/>
  </sheets>
  <definedNames>
    <definedName name="_xlnm.Print_Area" localSheetId="1">Goods!$B$1:$M$69</definedName>
    <definedName name="_xlnm.Print_Area" localSheetId="0">Services!$A$1:$J$61</definedName>
    <definedName name="valuevx">42.314159</definedName>
  </definedNames>
  <calcPr calcId="171027"/>
</workbook>
</file>

<file path=xl/calcChain.xml><?xml version="1.0" encoding="utf-8"?>
<calcChain xmlns="http://schemas.openxmlformats.org/spreadsheetml/2006/main">
  <c r="H36" i="2" l="1"/>
  <c r="H17" i="2"/>
  <c r="H46" i="2"/>
  <c r="H42" i="2"/>
  <c r="H34" i="2"/>
  <c r="H15" i="2"/>
  <c r="H16" i="2"/>
  <c r="H7" i="2"/>
  <c r="H8" i="2"/>
  <c r="H9" i="2"/>
  <c r="H10" i="2"/>
  <c r="H6" i="2"/>
  <c r="H57" i="2" l="1"/>
  <c r="H58" i="2"/>
  <c r="H56" i="2"/>
  <c r="H35" i="2"/>
  <c r="H37" i="2"/>
  <c r="H38" i="2"/>
  <c r="H39" i="2"/>
  <c r="H40" i="2"/>
  <c r="H41" i="2"/>
  <c r="H43" i="2"/>
  <c r="H44" i="2"/>
  <c r="H45" i="2"/>
  <c r="H47" i="2"/>
  <c r="H48" i="2"/>
  <c r="H49" i="2"/>
  <c r="H50" i="2"/>
  <c r="H51" i="2"/>
  <c r="H52" i="2"/>
  <c r="H26" i="2"/>
  <c r="H27" i="2"/>
  <c r="H25" i="2"/>
  <c r="H18" i="2"/>
  <c r="H19" i="2"/>
  <c r="H14" i="2"/>
  <c r="H11" i="2" l="1"/>
  <c r="I52" i="2" s="1"/>
  <c r="H20" i="2"/>
  <c r="H28" i="2"/>
  <c r="H53" i="2"/>
  <c r="H61" i="2" s="1"/>
  <c r="I61" i="2" s="1"/>
  <c r="H59" i="2"/>
  <c r="E11" i="2"/>
  <c r="F58" i="2" s="1"/>
  <c r="E20" i="2"/>
  <c r="E28" i="2"/>
  <c r="E53" i="2"/>
  <c r="E59" i="2"/>
  <c r="F57" i="2"/>
  <c r="I56" i="2"/>
  <c r="I50" i="2"/>
  <c r="I49" i="2"/>
  <c r="I48" i="2"/>
  <c r="I46" i="2"/>
  <c r="I45" i="2"/>
  <c r="I44" i="2"/>
  <c r="I42" i="2"/>
  <c r="I41" i="2"/>
  <c r="I40" i="2"/>
  <c r="I38" i="2"/>
  <c r="I37" i="2"/>
  <c r="I36" i="2"/>
  <c r="I35" i="2"/>
  <c r="I34" i="2"/>
  <c r="I19" i="2"/>
  <c r="I18" i="2"/>
  <c r="I17" i="2"/>
  <c r="I16" i="2"/>
  <c r="I15" i="2"/>
  <c r="I14" i="2"/>
  <c r="I11" i="2"/>
  <c r="F11" i="2"/>
  <c r="I10" i="2"/>
  <c r="I9" i="2"/>
  <c r="I8" i="2"/>
  <c r="I7" i="2"/>
  <c r="F7" i="2"/>
  <c r="I6" i="2"/>
  <c r="H19" i="1"/>
  <c r="H21" i="1" s="1"/>
  <c r="I21" i="1" s="1"/>
  <c r="H11" i="1"/>
  <c r="I48" i="1" s="1"/>
  <c r="H44" i="1"/>
  <c r="H50" i="1"/>
  <c r="E19" i="1"/>
  <c r="E11" i="1"/>
  <c r="F43" i="1" s="1"/>
  <c r="E44" i="1"/>
  <c r="E52" i="1" s="1"/>
  <c r="E50" i="1"/>
  <c r="F50" i="1" s="1"/>
  <c r="I36" i="1"/>
  <c r="F36" i="1"/>
  <c r="F31" i="1"/>
  <c r="I29" i="1"/>
  <c r="I27" i="1"/>
  <c r="I11" i="1"/>
  <c r="F11" i="1"/>
  <c r="H52" i="1" l="1"/>
  <c r="I39" i="2"/>
  <c r="I43" i="2"/>
  <c r="I47" i="2"/>
  <c r="I51" i="2"/>
  <c r="I57" i="2"/>
  <c r="I20" i="2"/>
  <c r="I59" i="2"/>
  <c r="I53" i="2"/>
  <c r="I58" i="2"/>
  <c r="F9" i="2"/>
  <c r="F59" i="2"/>
  <c r="F39" i="2"/>
  <c r="F17" i="2"/>
  <c r="F47" i="2"/>
  <c r="F35" i="2"/>
  <c r="F51" i="2"/>
  <c r="F43" i="2"/>
  <c r="H22" i="2"/>
  <c r="H30" i="2" s="1"/>
  <c r="F6" i="2"/>
  <c r="F10" i="2"/>
  <c r="F16" i="2"/>
  <c r="F20" i="2"/>
  <c r="F34" i="2"/>
  <c r="F38" i="2"/>
  <c r="F42" i="2"/>
  <c r="F46" i="2"/>
  <c r="F50" i="2"/>
  <c r="F56" i="2"/>
  <c r="E61" i="2"/>
  <c r="F61" i="2" s="1"/>
  <c r="F15" i="2"/>
  <c r="F19" i="2"/>
  <c r="F37" i="2"/>
  <c r="F41" i="2"/>
  <c r="F45" i="2"/>
  <c r="F49" i="2"/>
  <c r="F53" i="2"/>
  <c r="F8" i="2"/>
  <c r="F14" i="2"/>
  <c r="F18" i="2"/>
  <c r="F36" i="2"/>
  <c r="F40" i="2"/>
  <c r="F44" i="2"/>
  <c r="F48" i="2"/>
  <c r="F52" i="2"/>
  <c r="F6" i="1"/>
  <c r="F40" i="1"/>
  <c r="F34" i="1"/>
  <c r="F38" i="1"/>
  <c r="I44" i="1"/>
  <c r="F28" i="1"/>
  <c r="F32" i="1"/>
  <c r="F8" i="1"/>
  <c r="F26" i="1"/>
  <c r="F10" i="1"/>
  <c r="F27" i="1"/>
  <c r="F30" i="1"/>
  <c r="F35" i="1"/>
  <c r="F39" i="1"/>
  <c r="F49" i="1"/>
  <c r="F44" i="1"/>
  <c r="F7" i="1"/>
  <c r="F52" i="1"/>
  <c r="I28" i="1"/>
  <c r="I7" i="1"/>
  <c r="I9" i="1"/>
  <c r="I25" i="1"/>
  <c r="I32" i="1"/>
  <c r="I39" i="1"/>
  <c r="I50" i="1"/>
  <c r="E21" i="1"/>
  <c r="E54" i="1" s="1"/>
  <c r="E57" i="1" s="1"/>
  <c r="E60" i="1" s="1"/>
  <c r="E22" i="2"/>
  <c r="E30" i="2" s="1"/>
  <c r="I8" i="1"/>
  <c r="I31" i="1"/>
  <c r="I33" i="1"/>
  <c r="I40" i="1"/>
  <c r="I47" i="1"/>
  <c r="I49" i="1"/>
  <c r="I35" i="1"/>
  <c r="I37" i="1"/>
  <c r="I41" i="1"/>
  <c r="I43" i="1"/>
  <c r="I52" i="1"/>
  <c r="H54" i="1"/>
  <c r="H57" i="1" s="1"/>
  <c r="H60" i="1" s="1"/>
  <c r="F42" i="1"/>
  <c r="F48" i="1"/>
  <c r="I6" i="1"/>
  <c r="F9" i="1"/>
  <c r="I10" i="1"/>
  <c r="F25" i="1"/>
  <c r="I26" i="1"/>
  <c r="F29" i="1"/>
  <c r="I30" i="1"/>
  <c r="F33" i="1"/>
  <c r="I34" i="1"/>
  <c r="F37" i="1"/>
  <c r="I38" i="1"/>
  <c r="F41" i="1"/>
  <c r="I42" i="1"/>
  <c r="F47" i="1"/>
  <c r="I30" i="2" l="1"/>
  <c r="H63" i="2"/>
  <c r="F22" i="2"/>
  <c r="I22" i="2"/>
  <c r="F21" i="1"/>
  <c r="F30" i="2"/>
  <c r="E63" i="2"/>
  <c r="E66" i="2" l="1"/>
  <c r="E69" i="2" s="1"/>
  <c r="E64" i="2"/>
  <c r="H64" i="2"/>
  <c r="H66" i="2" s="1"/>
  <c r="H69" i="2" s="1"/>
  <c r="K69" i="2" s="1"/>
</calcChain>
</file>

<file path=xl/sharedStrings.xml><?xml version="1.0" encoding="utf-8"?>
<sst xmlns="http://schemas.openxmlformats.org/spreadsheetml/2006/main" count="139" uniqueCount="86">
  <si>
    <t>INCOME</t>
  </si>
  <si>
    <t>% of OI</t>
  </si>
  <si>
    <t>Operating Income</t>
  </si>
  <si>
    <t>Category 1</t>
  </si>
  <si>
    <t>Category 2</t>
  </si>
  <si>
    <t>Category 3</t>
  </si>
  <si>
    <t>Category 4</t>
  </si>
  <si>
    <t>Other</t>
  </si>
  <si>
    <t>Total Operating Income (OI)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</si>
  <si>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</si>
  <si>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</si>
  <si>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</si>
  <si>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</si>
  <si>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</si>
  <si>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</si>
  <si>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</si>
  <si>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[42]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</si>
  <si>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</si>
  <si>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</si>
  <si>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</si>
  <si>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</si>
  <si>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</si>
  <si>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</si>
  <si>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</si>
  <si>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</si>
  <si>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</si>
  <si>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</si>
  <si>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</si>
  <si>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</si>
  <si>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</si>
  <si>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</si>
  <si>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</si>
  <si>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</si>
  <si>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</si>
  <si>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</si>
  <si>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</si>
  <si>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</si>
  <si>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</si>
  <si>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</si>
  <si>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</si>
  <si>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</si>
  <si>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</si>
  <si>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</si>
  <si>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</si>
  <si>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</si>
  <si>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</si>
  <si>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Owner Distributions / Dividends</t>
  </si>
  <si>
    <t>Adjustment to Retained Earnings</t>
  </si>
  <si>
    <t>% of TS</t>
  </si>
  <si>
    <t>Sales</t>
  </si>
  <si>
    <t>Sales - Qtr 1</t>
  </si>
  <si>
    <t>Sales - Qtr 2</t>
  </si>
  <si>
    <t>Sales - Qtr 3</t>
  </si>
  <si>
    <t>Sales - Qtr 4</t>
  </si>
  <si>
    <t>Total Sales (TS)</t>
  </si>
  <si>
    <t>Cost of Goods</t>
  </si>
  <si>
    <t>Beginning Inventory</t>
  </si>
  <si>
    <t>Purchases and Production Costs</t>
  </si>
  <si>
    <t>Shipping and Delivery</t>
  </si>
  <si>
    <t>Labor (wages and payroll)</t>
  </si>
  <si>
    <t>Less Ending Inventory</t>
  </si>
  <si>
    <t>Total Cost of Goods Sold</t>
  </si>
  <si>
    <t>Gross Profit</t>
  </si>
  <si>
    <t>http://www.vertex42.com/licensing/EULA_privateuse.html</t>
  </si>
  <si>
    <t>© 2009-2014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</si>
  <si>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</si>
  <si>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</si>
  <si>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</si>
  <si>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</si>
  <si>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</si>
  <si>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</si>
  <si>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http://www.vertex42.com/ExcelTemplates/profit-and-loss.html</t>
  </si>
  <si>
    <t>Profit and Loss Projection</t>
  </si>
  <si>
    <t>FitterSnacker</t>
  </si>
  <si>
    <t>Pre-ERP</t>
  </si>
  <si>
    <t>Post-ERP</t>
  </si>
  <si>
    <t>ERP Investment P&amp;L Projection</t>
  </si>
  <si>
    <t>SCM Investment P&amp;L Projection</t>
  </si>
  <si>
    <t>Pre-SCM</t>
  </si>
  <si>
    <t>Post-SCM</t>
  </si>
  <si>
    <t>The right product on the right shelf at the right time increases sales by 5% each quarter</t>
  </si>
  <si>
    <t xml:space="preserve">Shipping 5% more product </t>
  </si>
  <si>
    <t xml:space="preserve">Making/Selling 5% more product but costs only up 2% due to increased efficiencies in raw material procurement </t>
  </si>
  <si>
    <t xml:space="preserve">$300,000 in additional depreciation every year </t>
  </si>
  <si>
    <t>Impact of SCM</t>
  </si>
  <si>
    <t xml:space="preserve">Making/Selling 5% more product but Labor costs only up 2% due to increased efficiencies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</si>
</sst>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39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b/>
      <sz val="20"/>
      <color indexed="53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8"/>
      <color indexed="9"/>
      <name val="Arial"/>
      <family val="1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  <scheme val="major"/>
    </font>
    <font>
      <sz val="20"/>
      <color theme="4"/>
      <name val="Arial"/>
      <family val="2"/>
      <scheme val="major"/>
    </font>
    <font>
      <b/>
      <sz val="10"/>
      <color indexed="9"/>
      <name val="Arial"/>
      <family val="1"/>
      <scheme val="major"/>
    </font>
    <font>
      <b/>
      <sz val="10"/>
      <color rgb="FF00B05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2" fillId="5" borderId="7" applyNumberFormat="0" applyFont="0" applyAlignment="0" applyProtection="0"/>
    <xf numFmtId="0" fontId="19" fillId="1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  <protection locked="0"/>
    </xf>
    <xf numFmtId="41" fontId="29" fillId="0" borderId="7" xfId="28" applyNumberFormat="1" applyFont="1" applyBorder="1" applyAlignment="1" applyProtection="1">
      <alignment vertical="center"/>
      <protection locked="0"/>
    </xf>
    <xf numFmtId="164" fontId="29" fillId="0" borderId="0" xfId="41" applyNumberFormat="1" applyFont="1" applyFill="1" applyBorder="1" applyAlignment="1" applyProtection="1">
      <alignment horizontal="right" vertical="center"/>
    </xf>
    <xf numFmtId="0" fontId="29" fillId="0" borderId="11" xfId="0" applyFont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right" vertical="center"/>
    </xf>
    <xf numFmtId="42" fontId="30" fillId="0" borderId="12" xfId="0" applyNumberFormat="1" applyFont="1" applyFill="1" applyBorder="1" applyAlignment="1" applyProtection="1">
      <alignment vertical="center"/>
    </xf>
    <xf numFmtId="0" fontId="29" fillId="0" borderId="13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41" fontId="29" fillId="0" borderId="0" xfId="41" applyNumberFormat="1" applyFont="1" applyFill="1" applyBorder="1" applyAlignment="1" applyProtection="1">
      <alignment horizontal="right" vertical="center"/>
    </xf>
    <xf numFmtId="0" fontId="30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 locked="0"/>
    </xf>
    <xf numFmtId="41" fontId="29" fillId="0" borderId="14" xfId="28" applyNumberFormat="1" applyFont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right" vertical="center"/>
    </xf>
    <xf numFmtId="42" fontId="30" fillId="0" borderId="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42" fontId="29" fillId="0" borderId="10" xfId="0" applyNumberFormat="1" applyFont="1" applyFill="1" applyBorder="1" applyAlignment="1" applyProtection="1">
      <alignment vertical="center"/>
    </xf>
    <xf numFmtId="42" fontId="29" fillId="0" borderId="15" xfId="0" applyNumberFormat="1" applyFont="1" applyFill="1" applyBorder="1" applyAlignment="1" applyProtection="1">
      <alignment vertical="center"/>
    </xf>
    <xf numFmtId="41" fontId="32" fillId="0" borderId="0" xfId="41" applyNumberFormat="1" applyFont="1" applyFill="1" applyBorder="1" applyAlignment="1" applyProtection="1">
      <alignment horizontal="right" vertical="center"/>
    </xf>
    <xf numFmtId="0" fontId="29" fillId="0" borderId="0" xfId="0" applyFont="1" applyProtection="1"/>
    <xf numFmtId="0" fontId="26" fillId="0" borderId="0" xfId="0" applyFont="1" applyAlignment="1" applyProtection="1">
      <alignment vertical="center"/>
      <protection locked="0"/>
    </xf>
    <xf numFmtId="0" fontId="27" fillId="20" borderId="0" xfId="0" applyFont="1" applyFill="1" applyBorder="1" applyAlignment="1" applyProtection="1">
      <alignment horizontal="center" vertical="center"/>
      <protection locked="0"/>
    </xf>
    <xf numFmtId="0" fontId="28" fillId="20" borderId="0" xfId="0" applyFont="1" applyFill="1" applyBorder="1" applyAlignment="1" applyProtection="1">
      <alignment horizontal="center" vertical="center"/>
      <protection locked="0"/>
    </xf>
    <xf numFmtId="0" fontId="27" fillId="20" borderId="0" xfId="0" applyFont="1" applyFill="1" applyBorder="1" applyAlignment="1" applyProtection="1">
      <alignment vertical="center"/>
      <protection locked="0"/>
    </xf>
    <xf numFmtId="42" fontId="31" fillId="21" borderId="12" xfId="0" applyNumberFormat="1" applyFont="1" applyFill="1" applyBorder="1" applyAlignment="1" applyProtection="1">
      <alignment vertical="center"/>
    </xf>
    <xf numFmtId="164" fontId="29" fillId="21" borderId="12" xfId="41" applyNumberFormat="1" applyFont="1" applyFill="1" applyBorder="1" applyAlignment="1" applyProtection="1">
      <alignment horizontal="right" vertical="center"/>
    </xf>
    <xf numFmtId="0" fontId="29" fillId="21" borderId="12" xfId="0" applyFont="1" applyFill="1" applyBorder="1" applyAlignment="1" applyProtection="1">
      <alignment vertical="center"/>
    </xf>
    <xf numFmtId="41" fontId="29" fillId="21" borderId="12" xfId="41" applyNumberFormat="1" applyFont="1" applyFill="1" applyBorder="1" applyAlignment="1" applyProtection="1">
      <alignment horizontal="right" vertical="center"/>
    </xf>
    <xf numFmtId="0" fontId="30" fillId="21" borderId="12" xfId="0" applyFont="1" applyFill="1" applyBorder="1" applyAlignment="1" applyProtection="1">
      <alignment vertical="center"/>
    </xf>
    <xf numFmtId="42" fontId="30" fillId="21" borderId="12" xfId="0" applyNumberFormat="1" applyFont="1" applyFill="1" applyBorder="1" applyAlignment="1" applyProtection="1">
      <alignment vertical="center"/>
    </xf>
    <xf numFmtId="0" fontId="2" fillId="0" borderId="16" xfId="0" applyFont="1" applyBorder="1"/>
    <xf numFmtId="0" fontId="33" fillId="0" borderId="17" xfId="0" applyFont="1" applyFill="1" applyBorder="1" applyAlignment="1">
      <alignment horizontal="left" vertical="center"/>
    </xf>
    <xf numFmtId="0" fontId="0" fillId="0" borderId="16" xfId="0" applyBorder="1"/>
    <xf numFmtId="0" fontId="23" fillId="0" borderId="18" xfId="0" applyFont="1" applyBorder="1" applyAlignment="1">
      <alignment horizontal="left" wrapText="1" indent="1"/>
    </xf>
    <xf numFmtId="0" fontId="23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4" fillId="0" borderId="16" xfId="0" applyFont="1" applyBorder="1" applyAlignment="1" applyProtection="1">
      <alignment horizontal="left" wrapText="1"/>
    </xf>
    <xf numFmtId="0" fontId="23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2" fillId="0" borderId="0" xfId="0" applyFont="1"/>
    <xf numFmtId="0" fontId="3" fillId="0" borderId="16" xfId="35" applyBorder="1" applyAlignment="1" applyProtection="1">
      <alignment horizontal="left" wrapText="1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7" fillId="2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/>
    </xf>
    <xf numFmtId="42" fontId="38" fillId="0" borderId="0" xfId="0" applyNumberFormat="1" applyFont="1" applyAlignment="1" applyProtection="1">
      <alignment vertical="center"/>
    </xf>
    <xf numFmtId="0" fontId="27" fillId="20" borderId="0" xfId="0" applyFont="1" applyFill="1" applyBorder="1" applyAlignment="1" applyProtection="1">
      <alignment horizontal="left" vertical="center" indent="1"/>
    </xf>
    <xf numFmtId="0" fontId="31" fillId="21" borderId="0" xfId="0" applyFont="1" applyFill="1" applyAlignment="1" applyProtection="1">
      <alignment horizontal="left" vertical="center" indent="1"/>
    </xf>
    <xf numFmtId="0" fontId="31" fillId="21" borderId="12" xfId="0" applyFont="1" applyFill="1" applyBorder="1" applyAlignment="1" applyProtection="1">
      <alignment horizontal="left" vertical="center" indent="1"/>
    </xf>
    <xf numFmtId="0" fontId="31" fillId="21" borderId="0" xfId="0" applyFont="1" applyFill="1" applyBorder="1" applyAlignment="1" applyProtection="1">
      <alignment horizontal="left" vertical="center" inden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57150</xdr:colOff>
      <xdr:row>0</xdr:row>
      <xdr:rowOff>321469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profit-and-loss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zoomScaleNormal="100" workbookViewId="0">
      <selection activeCell="L1" sqref="L1:L1048576"/>
    </sheetView>
  </sheetViews>
  <sheetFormatPr defaultRowHeight="12.75" x14ac:dyDescent="0.2"/>
  <cols>
    <col min="1" max="1" width="2.375" style="2" customWidth="1"/>
    <col min="2" max="2" width="5.375" style="2" customWidth="1"/>
    <col min="3" max="3" width="30.5" style="2" customWidth="1"/>
    <col min="4" max="4" width="1.5" style="2" customWidth="1"/>
    <col min="5" max="5" width="11.125" style="2" customWidth="1"/>
    <col min="6" max="6" width="7.625" style="2" customWidth="1"/>
    <col min="7" max="7" width="1.5" style="2" customWidth="1"/>
    <col min="8" max="8" width="11.125" style="2" customWidth="1"/>
    <col min="9" max="9" width="7.625" style="2" customWidth="1"/>
    <col min="10" max="10" width="1.5" style="2" customWidth="1"/>
    <col min="11" max="11" width="12.5" style="2" customWidth="1"/>
    <col min="12" max="16384" width="9" style="2"/>
  </cols>
  <sheetData>
    <row r="1" spans="1:11" s="1" customFormat="1" ht="26.25" x14ac:dyDescent="0.2">
      <c r="B1" s="54" t="s">
        <v>73</v>
      </c>
      <c r="C1" s="54"/>
      <c r="D1" s="33"/>
      <c r="E1" s="33"/>
      <c r="F1" s="33"/>
      <c r="G1" s="33"/>
      <c r="H1" s="33"/>
      <c r="I1" s="55" t="s">
        <v>76</v>
      </c>
    </row>
    <row r="2" spans="1:11" s="1" customFormat="1" x14ac:dyDescent="0.2">
      <c r="A2" s="3"/>
      <c r="B2" s="9"/>
      <c r="C2" s="10"/>
      <c r="D2" s="11"/>
      <c r="E2" s="10"/>
      <c r="F2" s="10"/>
      <c r="G2" s="11"/>
      <c r="H2" s="10"/>
      <c r="I2" s="9"/>
    </row>
    <row r="3" spans="1:11" s="1" customFormat="1" x14ac:dyDescent="0.2">
      <c r="B3" s="13"/>
      <c r="C3" s="11"/>
      <c r="D3" s="11"/>
      <c r="E3" s="11"/>
      <c r="F3" s="11"/>
      <c r="G3" s="11"/>
      <c r="H3" s="11"/>
      <c r="I3" s="13"/>
    </row>
    <row r="4" spans="1:11" s="1" customFormat="1" ht="15.75" x14ac:dyDescent="0.2">
      <c r="B4" s="59" t="s">
        <v>0</v>
      </c>
      <c r="C4" s="59"/>
      <c r="D4" s="35"/>
      <c r="E4" s="34" t="s">
        <v>74</v>
      </c>
      <c r="F4" s="56" t="s">
        <v>1</v>
      </c>
      <c r="G4" s="35"/>
      <c r="H4" s="34" t="s">
        <v>75</v>
      </c>
      <c r="I4" s="56" t="s">
        <v>1</v>
      </c>
      <c r="J4" s="8"/>
      <c r="K4" s="8"/>
    </row>
    <row r="5" spans="1:11" s="1" customFormat="1" x14ac:dyDescent="0.2">
      <c r="B5" s="11"/>
      <c r="C5" s="12" t="s">
        <v>2</v>
      </c>
      <c r="D5" s="11"/>
      <c r="E5" s="11"/>
      <c r="F5" s="10"/>
      <c r="G5" s="11"/>
      <c r="H5" s="11"/>
      <c r="I5" s="10"/>
    </row>
    <row r="6" spans="1:11" s="1" customFormat="1" x14ac:dyDescent="0.2">
      <c r="B6" s="11"/>
      <c r="C6" s="13" t="s">
        <v>3</v>
      </c>
      <c r="D6" s="11"/>
      <c r="E6" s="14"/>
      <c r="F6" s="15" t="str">
        <f t="shared" ref="F6:F11" si="0">IF(OR(E6=0,E$11=0)," - ",E6/E$11)</f>
        <v xml:space="preserve"> - </v>
      </c>
      <c r="G6" s="11"/>
      <c r="H6" s="14"/>
      <c r="I6" s="15" t="str">
        <f t="shared" ref="I6:I11" si="1">IF(OR(H6=0,H$11=0)," - ",H6/H$11)</f>
        <v xml:space="preserve"> - </v>
      </c>
    </row>
    <row r="7" spans="1:11" s="1" customFormat="1" x14ac:dyDescent="0.2">
      <c r="B7" s="11"/>
      <c r="C7" s="13" t="s">
        <v>4</v>
      </c>
      <c r="D7" s="11"/>
      <c r="E7" s="14"/>
      <c r="F7" s="15" t="str">
        <f t="shared" si="0"/>
        <v xml:space="preserve"> - </v>
      </c>
      <c r="G7" s="11"/>
      <c r="H7" s="14"/>
      <c r="I7" s="15" t="str">
        <f t="shared" si="1"/>
        <v xml:space="preserve"> - </v>
      </c>
    </row>
    <row r="8" spans="1:11" s="1" customFormat="1" x14ac:dyDescent="0.2">
      <c r="B8" s="11"/>
      <c r="C8" s="13" t="s">
        <v>5</v>
      </c>
      <c r="D8" s="11"/>
      <c r="E8" s="14"/>
      <c r="F8" s="15" t="str">
        <f t="shared" si="0"/>
        <v xml:space="preserve"> - </v>
      </c>
      <c r="G8" s="11"/>
      <c r="H8" s="14"/>
      <c r="I8" s="15" t="str">
        <f t="shared" si="1"/>
        <v xml:space="preserve"> - </v>
      </c>
    </row>
    <row r="9" spans="1:11" s="1" customFormat="1" x14ac:dyDescent="0.2">
      <c r="B9" s="11"/>
      <c r="C9" s="13" t="s">
        <v>6</v>
      </c>
      <c r="D9" s="11"/>
      <c r="E9" s="14"/>
      <c r="F9" s="15" t="str">
        <f t="shared" si="0"/>
        <v xml:space="preserve"> - </v>
      </c>
      <c r="G9" s="11"/>
      <c r="H9" s="14"/>
      <c r="I9" s="15" t="str">
        <f t="shared" si="1"/>
        <v xml:space="preserve"> - </v>
      </c>
    </row>
    <row r="10" spans="1:11" s="1" customFormat="1" x14ac:dyDescent="0.2">
      <c r="B10" s="11"/>
      <c r="C10" s="16" t="s">
        <v>7</v>
      </c>
      <c r="D10" s="11"/>
      <c r="E10" s="14"/>
      <c r="F10" s="15" t="str">
        <f t="shared" si="0"/>
        <v xml:space="preserve"> - </v>
      </c>
      <c r="G10" s="11"/>
      <c r="H10" s="14"/>
      <c r="I10" s="15" t="str">
        <f t="shared" si="1"/>
        <v xml:space="preserve"> - </v>
      </c>
    </row>
    <row r="11" spans="1:11" s="1" customFormat="1" x14ac:dyDescent="0.2">
      <c r="B11" s="11"/>
      <c r="C11" s="17" t="s">
        <v>8</v>
      </c>
      <c r="D11" s="11"/>
      <c r="E11" s="18">
        <f>SUM(E6:E10)</f>
        <v>0</v>
      </c>
      <c r="F11" s="15" t="str">
        <f t="shared" si="0"/>
        <v xml:space="preserve"> - </v>
      </c>
      <c r="G11" s="11"/>
      <c r="H11" s="18">
        <f>SUM(H6:H10)</f>
        <v>0</v>
      </c>
      <c r="I11" s="15" t="str">
        <f t="shared" si="1"/>
        <v xml:space="preserve"> - </v>
      </c>
    </row>
    <row r="12" spans="1:11" s="1" customFormat="1" x14ac:dyDescent="0.2">
      <c r="B12" s="11"/>
      <c r="C12" s="11"/>
      <c r="D12" s="11"/>
      <c r="E12" s="11"/>
      <c r="F12" s="10"/>
      <c r="G12" s="11"/>
      <c r="H12" s="11"/>
      <c r="I12" s="10"/>
    </row>
    <row r="13" spans="1:11" s="1" customFormat="1" x14ac:dyDescent="0.2">
      <c r="B13" s="11"/>
      <c r="C13" s="12" t="s">
        <v>9</v>
      </c>
      <c r="D13" s="11"/>
      <c r="E13" s="11"/>
      <c r="F13" s="21"/>
      <c r="G13" s="11"/>
      <c r="H13" s="11"/>
      <c r="I13" s="21"/>
    </row>
    <row r="14" spans="1:11" s="1" customFormat="1" x14ac:dyDescent="0.2">
      <c r="B14" s="11"/>
      <c r="C14" s="13" t="s">
        <v>10</v>
      </c>
      <c r="D14" s="11"/>
      <c r="E14" s="14"/>
      <c r="F14" s="21"/>
      <c r="G14" s="11"/>
      <c r="H14" s="14"/>
      <c r="I14" s="21"/>
    </row>
    <row r="15" spans="1:11" s="1" customFormat="1" x14ac:dyDescent="0.2">
      <c r="B15" s="11"/>
      <c r="C15" s="13" t="s">
        <v>11</v>
      </c>
      <c r="D15" s="11"/>
      <c r="E15" s="14"/>
      <c r="F15" s="21"/>
      <c r="G15" s="11"/>
      <c r="H15" s="14"/>
      <c r="I15" s="21"/>
    </row>
    <row r="16" spans="1:11" s="1" customFormat="1" x14ac:dyDescent="0.2">
      <c r="B16" s="11"/>
      <c r="C16" s="13" t="s">
        <v>12</v>
      </c>
      <c r="D16" s="11"/>
      <c r="E16" s="14"/>
      <c r="F16" s="21"/>
      <c r="G16" s="11"/>
      <c r="H16" s="14"/>
      <c r="I16" s="21"/>
    </row>
    <row r="17" spans="1:11" s="1" customFormat="1" x14ac:dyDescent="0.2">
      <c r="B17" s="11"/>
      <c r="C17" s="13" t="s">
        <v>13</v>
      </c>
      <c r="D17" s="11"/>
      <c r="E17" s="14"/>
      <c r="F17" s="21"/>
      <c r="G17" s="11"/>
      <c r="H17" s="14"/>
      <c r="I17" s="21"/>
    </row>
    <row r="18" spans="1:11" s="1" customFormat="1" x14ac:dyDescent="0.2">
      <c r="B18" s="11"/>
      <c r="C18" s="16" t="s">
        <v>7</v>
      </c>
      <c r="D18" s="11"/>
      <c r="E18" s="14"/>
      <c r="F18" s="21"/>
      <c r="G18" s="11"/>
      <c r="H18" s="14"/>
      <c r="I18" s="21"/>
    </row>
    <row r="19" spans="1:11" s="1" customFormat="1" x14ac:dyDescent="0.2">
      <c r="B19" s="11"/>
      <c r="C19" s="17" t="s">
        <v>14</v>
      </c>
      <c r="D19" s="11"/>
      <c r="E19" s="18">
        <f>SUM(E14:E18)</f>
        <v>0</v>
      </c>
      <c r="F19" s="21"/>
      <c r="G19" s="11"/>
      <c r="H19" s="18">
        <f>SUM(H14:H18)</f>
        <v>0</v>
      </c>
      <c r="I19" s="21"/>
    </row>
    <row r="20" spans="1:11" s="1" customFormat="1" x14ac:dyDescent="0.2">
      <c r="B20" s="19"/>
      <c r="C20" s="19"/>
      <c r="D20" s="11"/>
      <c r="E20" s="20"/>
      <c r="F20" s="21"/>
      <c r="G20" s="11"/>
      <c r="H20" s="20"/>
      <c r="I20" s="21"/>
    </row>
    <row r="21" spans="1:11" s="1" customFormat="1" ht="15.75" x14ac:dyDescent="0.2">
      <c r="B21" s="60" t="s">
        <v>15</v>
      </c>
      <c r="C21" s="60"/>
      <c r="D21" s="39"/>
      <c r="E21" s="37">
        <f>E19+E11</f>
        <v>0</v>
      </c>
      <c r="F21" s="38" t="str">
        <f>IF(OR(E21=0,E$11=0)," - ",E21/E$11)</f>
        <v xml:space="preserve"> - </v>
      </c>
      <c r="G21" s="39"/>
      <c r="H21" s="37">
        <f>H19+H11</f>
        <v>0</v>
      </c>
      <c r="I21" s="38" t="str">
        <f>IF(OR(H21=0,H$11=0)," - ",H21/H$11)</f>
        <v xml:space="preserve"> - </v>
      </c>
    </row>
    <row r="22" spans="1:11" s="1" customFormat="1" x14ac:dyDescent="0.2">
      <c r="B22" s="11"/>
      <c r="C22" s="11"/>
      <c r="D22" s="11"/>
      <c r="E22" s="11"/>
      <c r="F22" s="21"/>
      <c r="G22" s="11"/>
      <c r="H22" s="11"/>
      <c r="I22" s="21"/>
    </row>
    <row r="23" spans="1:11" s="1" customFormat="1" ht="15.75" x14ac:dyDescent="0.2">
      <c r="A23" s="6" t="s">
        <v>16</v>
      </c>
      <c r="B23" s="59" t="s">
        <v>17</v>
      </c>
      <c r="C23" s="59"/>
      <c r="D23" s="36"/>
      <c r="E23" s="34"/>
      <c r="F23" s="35"/>
      <c r="G23" s="36"/>
      <c r="H23" s="34"/>
      <c r="I23" s="35"/>
      <c r="J23" s="8"/>
      <c r="K23" s="8"/>
    </row>
    <row r="24" spans="1:11" s="1" customFormat="1" x14ac:dyDescent="0.2">
      <c r="B24" s="11"/>
      <c r="C24" s="12" t="s">
        <v>18</v>
      </c>
      <c r="D24" s="11"/>
      <c r="E24" s="11"/>
      <c r="F24" s="21"/>
      <c r="G24" s="11"/>
      <c r="H24" s="11"/>
      <c r="I24" s="21"/>
    </row>
    <row r="25" spans="1:11" s="1" customFormat="1" x14ac:dyDescent="0.2">
      <c r="B25" s="11"/>
      <c r="C25" s="23" t="s">
        <v>19</v>
      </c>
      <c r="D25" s="11"/>
      <c r="E25" s="14"/>
      <c r="F25" s="15" t="str">
        <f t="shared" ref="F25:F44" si="2">IF(OR(E25=0,E$11=0)," - ",E25/E$11)</f>
        <v xml:space="preserve"> - </v>
      </c>
      <c r="G25" s="11"/>
      <c r="H25" s="14"/>
      <c r="I25" s="15" t="str">
        <f t="shared" ref="I25:I44" si="3">IF(OR(H25=0,H$11=0)," - ",H25/H$11)</f>
        <v xml:space="preserve"> - </v>
      </c>
    </row>
    <row r="26" spans="1:11" s="1" customFormat="1" x14ac:dyDescent="0.2">
      <c r="B26" s="11"/>
      <c r="C26" s="23" t="s">
        <v>20</v>
      </c>
      <c r="D26" s="11"/>
      <c r="E26" s="14"/>
      <c r="F26" s="15" t="str">
        <f t="shared" si="2"/>
        <v xml:space="preserve"> - </v>
      </c>
      <c r="G26" s="11"/>
      <c r="H26" s="14"/>
      <c r="I26" s="15" t="str">
        <f t="shared" si="3"/>
        <v xml:space="preserve"> - </v>
      </c>
    </row>
    <row r="27" spans="1:11" s="1" customFormat="1" x14ac:dyDescent="0.2">
      <c r="B27" s="11"/>
      <c r="C27" s="23" t="s">
        <v>21</v>
      </c>
      <c r="D27" s="11"/>
      <c r="E27" s="14"/>
      <c r="F27" s="15" t="str">
        <f t="shared" si="2"/>
        <v xml:space="preserve"> - </v>
      </c>
      <c r="G27" s="11"/>
      <c r="H27" s="14"/>
      <c r="I27" s="15" t="str">
        <f t="shared" si="3"/>
        <v xml:space="preserve"> - </v>
      </c>
    </row>
    <row r="28" spans="1:11" s="1" customFormat="1" x14ac:dyDescent="0.2">
      <c r="B28" s="11"/>
      <c r="C28" s="23" t="s">
        <v>22</v>
      </c>
      <c r="D28" s="11"/>
      <c r="E28" s="14"/>
      <c r="F28" s="15" t="str">
        <f t="shared" si="2"/>
        <v xml:space="preserve"> - </v>
      </c>
      <c r="G28" s="11"/>
      <c r="H28" s="14"/>
      <c r="I28" s="15" t="str">
        <f t="shared" si="3"/>
        <v xml:space="preserve"> - </v>
      </c>
    </row>
    <row r="29" spans="1:11" s="1" customFormat="1" x14ac:dyDescent="0.2">
      <c r="B29" s="11"/>
      <c r="C29" s="23" t="s">
        <v>23</v>
      </c>
      <c r="D29" s="11"/>
      <c r="E29" s="14"/>
      <c r="F29" s="15" t="str">
        <f t="shared" si="2"/>
        <v xml:space="preserve"> - </v>
      </c>
      <c r="G29" s="11"/>
      <c r="H29" s="14"/>
      <c r="I29" s="15" t="str">
        <f t="shared" si="3"/>
        <v xml:space="preserve"> - </v>
      </c>
    </row>
    <row r="30" spans="1:11" s="1" customFormat="1" x14ac:dyDescent="0.2">
      <c r="B30" s="11"/>
      <c r="C30" s="23" t="s">
        <v>24</v>
      </c>
      <c r="D30" s="11"/>
      <c r="E30" s="14"/>
      <c r="F30" s="15" t="str">
        <f t="shared" si="2"/>
        <v xml:space="preserve"> - </v>
      </c>
      <c r="G30" s="11"/>
      <c r="H30" s="14"/>
      <c r="I30" s="15" t="str">
        <f t="shared" si="3"/>
        <v xml:space="preserve"> - </v>
      </c>
    </row>
    <row r="31" spans="1:11" s="1" customFormat="1" x14ac:dyDescent="0.2">
      <c r="B31" s="11"/>
      <c r="C31" s="23" t="s">
        <v>25</v>
      </c>
      <c r="D31" s="11"/>
      <c r="E31" s="14"/>
      <c r="F31" s="15" t="str">
        <f t="shared" si="2"/>
        <v xml:space="preserve"> - </v>
      </c>
      <c r="G31" s="11"/>
      <c r="H31" s="14"/>
      <c r="I31" s="15" t="str">
        <f t="shared" si="3"/>
        <v xml:space="preserve"> - </v>
      </c>
    </row>
    <row r="32" spans="1:11" s="1" customFormat="1" x14ac:dyDescent="0.2">
      <c r="B32" s="11"/>
      <c r="C32" s="23" t="s">
        <v>26</v>
      </c>
      <c r="D32" s="11"/>
      <c r="E32" s="14"/>
      <c r="F32" s="15" t="str">
        <f t="shared" si="2"/>
        <v xml:space="preserve"> - </v>
      </c>
      <c r="G32" s="11"/>
      <c r="H32" s="14"/>
      <c r="I32" s="15" t="str">
        <f t="shared" si="3"/>
        <v xml:space="preserve"> - </v>
      </c>
      <c r="K32" s="7"/>
    </row>
    <row r="33" spans="2:11" s="1" customFormat="1" x14ac:dyDescent="0.2">
      <c r="B33" s="11"/>
      <c r="C33" s="23" t="s">
        <v>27</v>
      </c>
      <c r="D33" s="11"/>
      <c r="E33" s="14"/>
      <c r="F33" s="15" t="str">
        <f t="shared" si="2"/>
        <v xml:space="preserve"> - </v>
      </c>
      <c r="G33" s="11"/>
      <c r="H33" s="14"/>
      <c r="I33" s="15" t="str">
        <f t="shared" si="3"/>
        <v xml:space="preserve"> - </v>
      </c>
    </row>
    <row r="34" spans="2:11" s="1" customFormat="1" x14ac:dyDescent="0.2">
      <c r="B34" s="11"/>
      <c r="C34" s="23" t="s">
        <v>28</v>
      </c>
      <c r="D34" s="11"/>
      <c r="E34" s="14"/>
      <c r="F34" s="15" t="str">
        <f t="shared" si="2"/>
        <v xml:space="preserve"> - </v>
      </c>
      <c r="G34" s="11"/>
      <c r="H34" s="14"/>
      <c r="I34" s="15" t="str">
        <f t="shared" si="3"/>
        <v xml:space="preserve"> - </v>
      </c>
    </row>
    <row r="35" spans="2:11" s="1" customFormat="1" x14ac:dyDescent="0.2">
      <c r="B35" s="11"/>
      <c r="C35" s="23" t="s">
        <v>29</v>
      </c>
      <c r="D35" s="11"/>
      <c r="E35" s="14"/>
      <c r="F35" s="15" t="str">
        <f t="shared" si="2"/>
        <v xml:space="preserve"> - </v>
      </c>
      <c r="G35" s="11"/>
      <c r="H35" s="14"/>
      <c r="I35" s="15" t="str">
        <f t="shared" si="3"/>
        <v xml:space="preserve"> - </v>
      </c>
    </row>
    <row r="36" spans="2:11" s="1" customFormat="1" x14ac:dyDescent="0.2">
      <c r="B36" s="11"/>
      <c r="C36" s="23" t="s">
        <v>30</v>
      </c>
      <c r="D36" s="11"/>
      <c r="E36" s="14"/>
      <c r="F36" s="15" t="str">
        <f t="shared" si="2"/>
        <v xml:space="preserve"> - </v>
      </c>
      <c r="G36" s="11"/>
      <c r="H36" s="14"/>
      <c r="I36" s="15" t="str">
        <f t="shared" si="3"/>
        <v xml:space="preserve"> - </v>
      </c>
      <c r="K36" s="7"/>
    </row>
    <row r="37" spans="2:11" s="1" customFormat="1" x14ac:dyDescent="0.2">
      <c r="B37" s="11"/>
      <c r="C37" s="23" t="s">
        <v>31</v>
      </c>
      <c r="D37" s="11"/>
      <c r="E37" s="14"/>
      <c r="F37" s="15" t="str">
        <f t="shared" si="2"/>
        <v xml:space="preserve"> - </v>
      </c>
      <c r="G37" s="11"/>
      <c r="H37" s="14"/>
      <c r="I37" s="15" t="str">
        <f t="shared" si="3"/>
        <v xml:space="preserve"> - </v>
      </c>
    </row>
    <row r="38" spans="2:11" s="1" customFormat="1" x14ac:dyDescent="0.2">
      <c r="B38" s="11"/>
      <c r="C38" s="23" t="s">
        <v>32</v>
      </c>
      <c r="D38" s="11"/>
      <c r="E38" s="14"/>
      <c r="F38" s="15" t="str">
        <f t="shared" si="2"/>
        <v xml:space="preserve"> - </v>
      </c>
      <c r="G38" s="11"/>
      <c r="H38" s="14"/>
      <c r="I38" s="15" t="str">
        <f t="shared" si="3"/>
        <v xml:space="preserve"> - </v>
      </c>
    </row>
    <row r="39" spans="2:11" s="1" customFormat="1" x14ac:dyDescent="0.2">
      <c r="B39" s="11"/>
      <c r="C39" s="23" t="s">
        <v>33</v>
      </c>
      <c r="D39" s="11"/>
      <c r="E39" s="14"/>
      <c r="F39" s="15" t="str">
        <f t="shared" si="2"/>
        <v xml:space="preserve"> - </v>
      </c>
      <c r="G39" s="11"/>
      <c r="H39" s="14"/>
      <c r="I39" s="15" t="str">
        <f t="shared" si="3"/>
        <v xml:space="preserve"> - </v>
      </c>
    </row>
    <row r="40" spans="2:11" s="1" customFormat="1" x14ac:dyDescent="0.2">
      <c r="B40" s="11"/>
      <c r="C40" s="23" t="s">
        <v>34</v>
      </c>
      <c r="D40" s="11"/>
      <c r="E40" s="14"/>
      <c r="F40" s="15" t="str">
        <f t="shared" si="2"/>
        <v xml:space="preserve"> - </v>
      </c>
      <c r="G40" s="11"/>
      <c r="H40" s="14"/>
      <c r="I40" s="15" t="str">
        <f t="shared" si="3"/>
        <v xml:space="preserve"> - </v>
      </c>
    </row>
    <row r="41" spans="2:11" s="1" customFormat="1" x14ac:dyDescent="0.2">
      <c r="B41" s="11"/>
      <c r="C41" s="23" t="s">
        <v>35</v>
      </c>
      <c r="D41" s="11"/>
      <c r="E41" s="14"/>
      <c r="F41" s="15" t="str">
        <f t="shared" si="2"/>
        <v xml:space="preserve"> - </v>
      </c>
      <c r="G41" s="11"/>
      <c r="H41" s="14"/>
      <c r="I41" s="15" t="str">
        <f t="shared" si="3"/>
        <v xml:space="preserve"> - </v>
      </c>
    </row>
    <row r="42" spans="2:11" s="1" customFormat="1" x14ac:dyDescent="0.2">
      <c r="B42" s="11"/>
      <c r="C42" s="23" t="s">
        <v>36</v>
      </c>
      <c r="D42" s="11"/>
      <c r="E42" s="14"/>
      <c r="F42" s="15" t="str">
        <f t="shared" si="2"/>
        <v xml:space="preserve"> - </v>
      </c>
      <c r="G42" s="11"/>
      <c r="H42" s="14"/>
      <c r="I42" s="15" t="str">
        <f t="shared" si="3"/>
        <v xml:space="preserve"> - </v>
      </c>
    </row>
    <row r="43" spans="2:11" s="1" customFormat="1" x14ac:dyDescent="0.2">
      <c r="B43" s="11"/>
      <c r="C43" s="16" t="s">
        <v>7</v>
      </c>
      <c r="D43" s="11"/>
      <c r="E43" s="14"/>
      <c r="F43" s="15" t="str">
        <f t="shared" si="2"/>
        <v xml:space="preserve"> - </v>
      </c>
      <c r="G43" s="11"/>
      <c r="H43" s="14"/>
      <c r="I43" s="15" t="str">
        <f t="shared" si="3"/>
        <v xml:space="preserve"> - </v>
      </c>
    </row>
    <row r="44" spans="2:11" s="1" customFormat="1" x14ac:dyDescent="0.2">
      <c r="B44" s="11"/>
      <c r="C44" s="17" t="s">
        <v>37</v>
      </c>
      <c r="D44" s="11"/>
      <c r="E44" s="18">
        <f>SUM(E25:E43)</f>
        <v>0</v>
      </c>
      <c r="F44" s="15" t="str">
        <f t="shared" si="2"/>
        <v xml:space="preserve"> - </v>
      </c>
      <c r="G44" s="11"/>
      <c r="H44" s="18">
        <f>SUM(H25:H43)</f>
        <v>0</v>
      </c>
      <c r="I44" s="15" t="str">
        <f t="shared" si="3"/>
        <v xml:space="preserve"> - </v>
      </c>
    </row>
    <row r="45" spans="2:11" s="1" customFormat="1" x14ac:dyDescent="0.2">
      <c r="B45" s="11"/>
      <c r="C45" s="11"/>
      <c r="D45" s="11"/>
      <c r="E45" s="11"/>
      <c r="F45" s="21"/>
      <c r="G45" s="11"/>
      <c r="H45" s="11"/>
      <c r="I45" s="21"/>
    </row>
    <row r="46" spans="2:11" s="1" customFormat="1" x14ac:dyDescent="0.2">
      <c r="B46" s="11"/>
      <c r="C46" s="12" t="s">
        <v>38</v>
      </c>
      <c r="D46" s="11"/>
      <c r="E46" s="11"/>
      <c r="F46" s="21"/>
      <c r="G46" s="11"/>
      <c r="H46" s="11"/>
      <c r="I46" s="21"/>
    </row>
    <row r="47" spans="2:11" s="1" customFormat="1" x14ac:dyDescent="0.2">
      <c r="B47" s="11"/>
      <c r="C47" s="23" t="s">
        <v>39</v>
      </c>
      <c r="D47" s="11"/>
      <c r="E47" s="14"/>
      <c r="F47" s="15" t="str">
        <f>IF(OR(E47=0,E$11=0)," - ",E47/E$11)</f>
        <v xml:space="preserve"> - </v>
      </c>
      <c r="G47" s="11"/>
      <c r="H47" s="14"/>
      <c r="I47" s="15" t="str">
        <f>IF(OR(H47=0,H$11=0)," - ",H47/H$11)</f>
        <v xml:space="preserve"> - </v>
      </c>
    </row>
    <row r="48" spans="2:11" s="1" customFormat="1" x14ac:dyDescent="0.2">
      <c r="B48" s="11"/>
      <c r="C48" s="23" t="s">
        <v>40</v>
      </c>
      <c r="D48" s="11"/>
      <c r="E48" s="14"/>
      <c r="F48" s="15" t="str">
        <f>IF(OR(E48=0,E$11=0)," - ",E48/E$11)</f>
        <v xml:space="preserve"> - </v>
      </c>
      <c r="G48" s="11"/>
      <c r="H48" s="14"/>
      <c r="I48" s="15" t="str">
        <f>IF(OR(H48=0,H$11=0)," - ",H48/H$11)</f>
        <v xml:space="preserve"> - </v>
      </c>
    </row>
    <row r="49" spans="2:10" s="1" customFormat="1" x14ac:dyDescent="0.2">
      <c r="B49" s="20"/>
      <c r="C49" s="24" t="s">
        <v>7</v>
      </c>
      <c r="D49" s="20"/>
      <c r="E49" s="25"/>
      <c r="F49" s="15" t="str">
        <f>IF(OR(E49=0,E$11=0)," - ",E49/E$11)</f>
        <v xml:space="preserve"> - </v>
      </c>
      <c r="G49" s="20"/>
      <c r="H49" s="25"/>
      <c r="I49" s="15" t="str">
        <f>IF(OR(H49=0,H$11=0)," - ",H49/H$11)</f>
        <v xml:space="preserve"> - </v>
      </c>
      <c r="J49" s="5"/>
    </row>
    <row r="50" spans="2:10" s="1" customFormat="1" x14ac:dyDescent="0.2">
      <c r="B50" s="20"/>
      <c r="C50" s="26" t="s">
        <v>41</v>
      </c>
      <c r="D50" s="20"/>
      <c r="E50" s="27">
        <f>SUM(E47:E49)</f>
        <v>0</v>
      </c>
      <c r="F50" s="15" t="str">
        <f>IF(OR(E50=0,E$11=0)," - ",E50/E$11)</f>
        <v xml:space="preserve"> - </v>
      </c>
      <c r="G50" s="20"/>
      <c r="H50" s="27">
        <f>SUM(H47:H49)</f>
        <v>0</v>
      </c>
      <c r="I50" s="15" t="str">
        <f>IF(OR(H50=0,H$11=0)," - ",H50/H$11)</f>
        <v xml:space="preserve"> - </v>
      </c>
      <c r="J50" s="5"/>
    </row>
    <row r="51" spans="2:10" s="1" customFormat="1" x14ac:dyDescent="0.2">
      <c r="B51" s="20"/>
      <c r="C51" s="20"/>
      <c r="D51" s="11"/>
      <c r="E51" s="20"/>
      <c r="F51" s="21"/>
      <c r="G51" s="11"/>
      <c r="H51" s="20"/>
      <c r="I51" s="21"/>
    </row>
    <row r="52" spans="2:10" s="1" customFormat="1" ht="15.75" x14ac:dyDescent="0.2">
      <c r="B52" s="61" t="s">
        <v>42</v>
      </c>
      <c r="C52" s="61"/>
      <c r="D52" s="39"/>
      <c r="E52" s="37">
        <f>E44+E50</f>
        <v>0</v>
      </c>
      <c r="F52" s="38" t="str">
        <f>IF(OR(E52=0,E$11=0)," - ",E52/E$11)</f>
        <v xml:space="preserve"> - </v>
      </c>
      <c r="G52" s="39"/>
      <c r="H52" s="37">
        <f>H44+H50</f>
        <v>0</v>
      </c>
      <c r="I52" s="38" t="str">
        <f>IF(OR(H52=0,H$11=0)," - ",H52/H$11)</f>
        <v xml:space="preserve"> - </v>
      </c>
      <c r="J52" s="5"/>
    </row>
    <row r="53" spans="2:10" s="1" customFormat="1" x14ac:dyDescent="0.2">
      <c r="B53" s="11"/>
      <c r="C53" s="20"/>
      <c r="D53" s="28"/>
      <c r="E53" s="28"/>
      <c r="F53" s="21"/>
      <c r="G53" s="28"/>
      <c r="H53" s="28"/>
      <c r="I53" s="21"/>
    </row>
    <row r="54" spans="2:10" s="1" customFormat="1" x14ac:dyDescent="0.2">
      <c r="B54" s="11"/>
      <c r="C54" s="9" t="s">
        <v>43</v>
      </c>
      <c r="D54" s="11"/>
      <c r="E54" s="29">
        <f>E21-E52</f>
        <v>0</v>
      </c>
      <c r="F54" s="21"/>
      <c r="G54" s="11"/>
      <c r="H54" s="29">
        <f>H21-H52</f>
        <v>0</v>
      </c>
      <c r="I54" s="21"/>
    </row>
    <row r="55" spans="2:10" s="1" customFormat="1" x14ac:dyDescent="0.2">
      <c r="B55" s="11"/>
      <c r="C55" s="13" t="s">
        <v>44</v>
      </c>
      <c r="D55" s="11"/>
      <c r="E55" s="14"/>
      <c r="F55" s="21"/>
      <c r="G55" s="11"/>
      <c r="H55" s="14"/>
      <c r="I55" s="21"/>
    </row>
    <row r="56" spans="2:10" s="1" customFormat="1" x14ac:dyDescent="0.2">
      <c r="B56" s="19"/>
      <c r="C56" s="19"/>
      <c r="D56" s="11"/>
      <c r="E56" s="19"/>
      <c r="F56" s="21"/>
      <c r="G56" s="11"/>
      <c r="H56" s="19"/>
      <c r="I56" s="21"/>
    </row>
    <row r="57" spans="2:10" s="1" customFormat="1" ht="15.75" x14ac:dyDescent="0.2">
      <c r="B57" s="62" t="s">
        <v>45</v>
      </c>
      <c r="C57" s="62"/>
      <c r="D57" s="39"/>
      <c r="E57" s="37">
        <f>E54-E55</f>
        <v>0</v>
      </c>
      <c r="F57" s="40"/>
      <c r="G57" s="39"/>
      <c r="H57" s="37">
        <f>H54-H55</f>
        <v>0</v>
      </c>
      <c r="I57" s="40"/>
    </row>
    <row r="58" spans="2:10" s="1" customFormat="1" x14ac:dyDescent="0.2">
      <c r="B58" s="20"/>
      <c r="C58" s="20"/>
      <c r="D58" s="11"/>
      <c r="E58" s="20"/>
      <c r="F58" s="21"/>
      <c r="G58" s="11"/>
      <c r="H58" s="20"/>
      <c r="I58" s="21"/>
    </row>
    <row r="59" spans="2:10" s="1" customFormat="1" x14ac:dyDescent="0.2">
      <c r="B59" s="11"/>
      <c r="C59" s="13" t="s">
        <v>46</v>
      </c>
      <c r="D59" s="11"/>
      <c r="E59" s="14"/>
      <c r="F59" s="21"/>
      <c r="G59" s="11"/>
      <c r="H59" s="14"/>
      <c r="I59" s="21"/>
    </row>
    <row r="60" spans="2:10" s="1" customFormat="1" ht="13.5" thickBot="1" x14ac:dyDescent="0.25">
      <c r="B60" s="11"/>
      <c r="C60" s="9" t="s">
        <v>47</v>
      </c>
      <c r="D60" s="11"/>
      <c r="E60" s="30">
        <f>E57-E59</f>
        <v>0</v>
      </c>
      <c r="F60" s="21"/>
      <c r="G60" s="11"/>
      <c r="H60" s="30">
        <f>H57-H59</f>
        <v>0</v>
      </c>
      <c r="I60" s="31"/>
    </row>
    <row r="61" spans="2:10" s="1" customFormat="1" ht="13.5" thickTop="1" x14ac:dyDescent="0.2">
      <c r="B61" s="11"/>
      <c r="C61" s="11"/>
      <c r="D61" s="11"/>
      <c r="E61" s="11"/>
      <c r="F61" s="21"/>
      <c r="G61" s="11"/>
      <c r="H61" s="11"/>
      <c r="I61" s="21"/>
    </row>
    <row r="62" spans="2:10" x14ac:dyDescent="0.2">
      <c r="B62" s="32"/>
      <c r="C62" s="32"/>
      <c r="D62" s="32"/>
      <c r="E62" s="32"/>
      <c r="F62" s="32"/>
      <c r="G62" s="32"/>
      <c r="H62" s="32"/>
      <c r="I62" s="32"/>
    </row>
  </sheetData>
  <mergeCells count="5">
    <mergeCell ref="B4:C4"/>
    <mergeCell ref="B21:C21"/>
    <mergeCell ref="B23:C23"/>
    <mergeCell ref="B52:C52"/>
    <mergeCell ref="B57:C57"/>
  </mergeCells>
  <phoneticPr fontId="0" type="noConversion"/>
  <pageMargins left="0.5" right="0.5" top="0.25" bottom="0.25" header="0.5" footer="0.2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GridLines="0" tabSelected="1" zoomScaleNormal="100" workbookViewId="0">
      <selection activeCell="H1" sqref="H1:K1048576"/>
    </sheetView>
  </sheetViews>
  <sheetFormatPr defaultRowHeight="12.75" x14ac:dyDescent="0.2"/>
  <cols>
    <col min="1" max="1" width="2.375" style="2" customWidth="1"/>
    <col min="2" max="2" width="5.375" style="2" customWidth="1"/>
    <col min="3" max="3" width="30.5" style="2" customWidth="1"/>
    <col min="4" max="4" width="1.5" style="2" customWidth="1"/>
    <col min="5" max="5" width="14.5" style="2" customWidth="1"/>
    <col min="6" max="6" width="7.625" style="2" customWidth="1"/>
    <col min="7" max="7" width="1.5" style="2" customWidth="1"/>
    <col min="8" max="8" width="14.375" style="2" hidden="1" customWidth="1"/>
    <col min="9" max="9" width="7.625" style="2" hidden="1" customWidth="1"/>
    <col min="10" max="10" width="1.5" style="2" hidden="1" customWidth="1"/>
    <col min="11" max="11" width="12.5" style="2" hidden="1" customWidth="1"/>
    <col min="12" max="16384" width="9" style="2"/>
  </cols>
  <sheetData>
    <row r="1" spans="1:11" s="1" customFormat="1" ht="26.25" x14ac:dyDescent="0.2">
      <c r="B1" s="54" t="s">
        <v>73</v>
      </c>
      <c r="C1" s="54"/>
      <c r="D1" s="55"/>
      <c r="E1" s="33" t="s">
        <v>77</v>
      </c>
      <c r="F1" s="33"/>
      <c r="G1" s="33"/>
      <c r="H1" s="33"/>
      <c r="I1" s="55"/>
    </row>
    <row r="2" spans="1:11" s="1" customFormat="1" x14ac:dyDescent="0.2">
      <c r="A2" s="3"/>
      <c r="B2" s="9"/>
      <c r="C2" s="9"/>
      <c r="D2" s="11"/>
      <c r="E2" s="10"/>
      <c r="F2" s="10"/>
      <c r="G2" s="11"/>
      <c r="H2" s="10"/>
      <c r="I2" s="9"/>
    </row>
    <row r="3" spans="1:11" s="1" customFormat="1" x14ac:dyDescent="0.2">
      <c r="B3" s="11"/>
      <c r="C3" s="11"/>
      <c r="D3" s="11"/>
      <c r="E3" s="11"/>
      <c r="F3" s="11"/>
      <c r="G3" s="11"/>
      <c r="H3" s="11"/>
      <c r="I3" s="11"/>
    </row>
    <row r="4" spans="1:11" s="1" customFormat="1" ht="15.75" x14ac:dyDescent="0.2">
      <c r="B4" s="59" t="s">
        <v>0</v>
      </c>
      <c r="C4" s="59"/>
      <c r="D4" s="35"/>
      <c r="E4" s="34" t="s">
        <v>78</v>
      </c>
      <c r="F4" s="56" t="s">
        <v>48</v>
      </c>
      <c r="G4" s="35"/>
      <c r="H4" s="34" t="s">
        <v>79</v>
      </c>
      <c r="I4" s="56" t="s">
        <v>48</v>
      </c>
      <c r="J4" s="4"/>
      <c r="K4" s="4"/>
    </row>
    <row r="5" spans="1:11" s="1" customFormat="1" x14ac:dyDescent="0.2">
      <c r="B5" s="11"/>
      <c r="C5" s="12" t="s">
        <v>49</v>
      </c>
      <c r="D5" s="11"/>
      <c r="E5" s="11"/>
      <c r="F5" s="10"/>
      <c r="G5" s="11"/>
      <c r="H5" s="11"/>
      <c r="I5" s="10"/>
    </row>
    <row r="6" spans="1:11" s="1" customFormat="1" x14ac:dyDescent="0.2">
      <c r="B6" s="11"/>
      <c r="C6" s="13" t="s">
        <v>50</v>
      </c>
      <c r="D6" s="11"/>
      <c r="E6" s="14">
        <v>15000000</v>
      </c>
      <c r="F6" s="15">
        <f t="shared" ref="F6:F11" si="0">IF(OR(E6=0,E$11=0)," - ",E6/E$11)</f>
        <v>0.179265013444876</v>
      </c>
      <c r="G6" s="11"/>
      <c r="H6" s="14">
        <f>E6*1.05</f>
        <v>15750000</v>
      </c>
      <c r="I6" s="15">
        <f t="shared" ref="I6:I11" si="1">IF(OR(H6=0,H$11=0)," - ",H6/H$11)</f>
        <v>0.179265013444876</v>
      </c>
      <c r="K6" s="57" t="s">
        <v>80</v>
      </c>
    </row>
    <row r="7" spans="1:11" s="1" customFormat="1" x14ac:dyDescent="0.2">
      <c r="B7" s="11"/>
      <c r="C7" s="13" t="s">
        <v>51</v>
      </c>
      <c r="D7" s="11"/>
      <c r="E7" s="14">
        <v>25000000</v>
      </c>
      <c r="F7" s="15">
        <f t="shared" si="0"/>
        <v>0.2987750224081267</v>
      </c>
      <c r="G7" s="11"/>
      <c r="H7" s="14">
        <f t="shared" ref="H7:H10" si="2">E7*1.05</f>
        <v>26250000</v>
      </c>
      <c r="I7" s="15">
        <f t="shared" si="1"/>
        <v>0.2987750224081267</v>
      </c>
      <c r="K7" s="57" t="s">
        <v>80</v>
      </c>
    </row>
    <row r="8" spans="1:11" s="1" customFormat="1" x14ac:dyDescent="0.2">
      <c r="B8" s="11"/>
      <c r="C8" s="13" t="s">
        <v>52</v>
      </c>
      <c r="D8" s="11"/>
      <c r="E8" s="14">
        <v>25000000</v>
      </c>
      <c r="F8" s="15">
        <f t="shared" si="0"/>
        <v>0.2987750224081267</v>
      </c>
      <c r="G8" s="11"/>
      <c r="H8" s="14">
        <f t="shared" si="2"/>
        <v>26250000</v>
      </c>
      <c r="I8" s="15">
        <f t="shared" si="1"/>
        <v>0.2987750224081267</v>
      </c>
      <c r="K8" s="57" t="s">
        <v>80</v>
      </c>
    </row>
    <row r="9" spans="1:11" s="1" customFormat="1" x14ac:dyDescent="0.2">
      <c r="B9" s="11"/>
      <c r="C9" s="13" t="s">
        <v>53</v>
      </c>
      <c r="D9" s="11"/>
      <c r="E9" s="14">
        <v>18000000</v>
      </c>
      <c r="F9" s="15">
        <f t="shared" si="0"/>
        <v>0.2151180161338512</v>
      </c>
      <c r="G9" s="11"/>
      <c r="H9" s="14">
        <f t="shared" si="2"/>
        <v>18900000</v>
      </c>
      <c r="I9" s="15">
        <f t="shared" si="1"/>
        <v>0.2151180161338512</v>
      </c>
      <c r="K9" s="57" t="s">
        <v>80</v>
      </c>
    </row>
    <row r="10" spans="1:11" s="1" customFormat="1" x14ac:dyDescent="0.2">
      <c r="B10" s="11"/>
      <c r="C10" s="16" t="s">
        <v>7</v>
      </c>
      <c r="D10" s="11"/>
      <c r="E10" s="14">
        <v>675000</v>
      </c>
      <c r="F10" s="15">
        <f t="shared" si="0"/>
        <v>8.0669256050194208E-3</v>
      </c>
      <c r="G10" s="11"/>
      <c r="H10" s="14">
        <f t="shared" si="2"/>
        <v>708750</v>
      </c>
      <c r="I10" s="15">
        <f t="shared" si="1"/>
        <v>8.0669256050194208E-3</v>
      </c>
      <c r="K10" s="57" t="s">
        <v>80</v>
      </c>
    </row>
    <row r="11" spans="1:11" s="1" customFormat="1" x14ac:dyDescent="0.2">
      <c r="B11" s="11"/>
      <c r="C11" s="17" t="s">
        <v>54</v>
      </c>
      <c r="D11" s="11"/>
      <c r="E11" s="18">
        <f>SUM(E6:E10)</f>
        <v>83675000</v>
      </c>
      <c r="F11" s="15">
        <f t="shared" si="0"/>
        <v>1</v>
      </c>
      <c r="G11" s="11"/>
      <c r="H11" s="18">
        <f>SUM(H6:H10)</f>
        <v>87858750</v>
      </c>
      <c r="I11" s="15">
        <f t="shared" si="1"/>
        <v>1</v>
      </c>
    </row>
    <row r="12" spans="1:11" s="1" customFormat="1" x14ac:dyDescent="0.2">
      <c r="B12" s="11"/>
      <c r="C12" s="11"/>
      <c r="D12" s="11"/>
      <c r="E12" s="11"/>
      <c r="F12" s="10"/>
      <c r="G12" s="11"/>
      <c r="H12" s="11"/>
      <c r="I12" s="10"/>
    </row>
    <row r="13" spans="1:11" s="1" customFormat="1" x14ac:dyDescent="0.2">
      <c r="B13" s="11"/>
      <c r="C13" s="12" t="s">
        <v>55</v>
      </c>
      <c r="D13" s="11"/>
      <c r="E13" s="11"/>
      <c r="F13" s="10"/>
      <c r="G13" s="11"/>
      <c r="H13" s="11"/>
      <c r="I13" s="10"/>
    </row>
    <row r="14" spans="1:11" s="1" customFormat="1" x14ac:dyDescent="0.2">
      <c r="B14" s="11"/>
      <c r="C14" s="13" t="s">
        <v>56</v>
      </c>
      <c r="D14" s="11"/>
      <c r="E14" s="14">
        <v>12000000</v>
      </c>
      <c r="F14" s="15">
        <f t="shared" ref="F14:F22" si="3">IF(OR(E14=0,E$11=0)," - ",E14/E$11)</f>
        <v>0.14341201075590079</v>
      </c>
      <c r="G14" s="11"/>
      <c r="H14" s="14">
        <f>E14</f>
        <v>12000000</v>
      </c>
      <c r="I14" s="15">
        <f t="shared" ref="I14:I22" si="4">IF(OR(H14=0,H$11=0)," - ",H14/H$11)</f>
        <v>0.13658286738657219</v>
      </c>
    </row>
    <row r="15" spans="1:11" s="1" customFormat="1" x14ac:dyDescent="0.2">
      <c r="B15" s="11"/>
      <c r="C15" s="13" t="s">
        <v>57</v>
      </c>
      <c r="D15" s="11"/>
      <c r="E15" s="14">
        <v>20000000</v>
      </c>
      <c r="F15" s="15">
        <f t="shared" si="3"/>
        <v>0.23902001792650135</v>
      </c>
      <c r="G15" s="11"/>
      <c r="H15" s="14">
        <f>E15*1.02</f>
        <v>20400000</v>
      </c>
      <c r="I15" s="15">
        <f t="shared" si="4"/>
        <v>0.23219087455717274</v>
      </c>
      <c r="K15" s="57" t="s">
        <v>82</v>
      </c>
    </row>
    <row r="16" spans="1:11" s="1" customFormat="1" x14ac:dyDescent="0.2">
      <c r="B16" s="11"/>
      <c r="C16" s="13" t="s">
        <v>58</v>
      </c>
      <c r="D16" s="11"/>
      <c r="E16" s="14">
        <v>375000</v>
      </c>
      <c r="F16" s="15">
        <f t="shared" si="3"/>
        <v>4.4816253361218998E-3</v>
      </c>
      <c r="G16" s="11"/>
      <c r="H16" s="14">
        <f>E16*1.05</f>
        <v>393750</v>
      </c>
      <c r="I16" s="15">
        <f t="shared" si="4"/>
        <v>4.4816253361218998E-3</v>
      </c>
      <c r="K16" s="57" t="s">
        <v>81</v>
      </c>
    </row>
    <row r="17" spans="1:11" s="1" customFormat="1" x14ac:dyDescent="0.2">
      <c r="B17" s="11"/>
      <c r="C17" s="13" t="s">
        <v>59</v>
      </c>
      <c r="D17" s="11"/>
      <c r="E17" s="14">
        <v>8750000</v>
      </c>
      <c r="F17" s="15">
        <f t="shared" si="3"/>
        <v>0.10457125784284434</v>
      </c>
      <c r="G17" s="11"/>
      <c r="H17" s="14">
        <f>E17*1.02</f>
        <v>8925000</v>
      </c>
      <c r="I17" s="15">
        <f t="shared" si="4"/>
        <v>0.10158350761876307</v>
      </c>
      <c r="K17" s="57" t="s">
        <v>85</v>
      </c>
    </row>
    <row r="18" spans="1:11" s="1" customFormat="1" x14ac:dyDescent="0.2">
      <c r="B18" s="11"/>
      <c r="C18" s="13" t="s">
        <v>7</v>
      </c>
      <c r="D18" s="11"/>
      <c r="E18" s="14">
        <v>329000</v>
      </c>
      <c r="F18" s="15">
        <f t="shared" si="3"/>
        <v>3.9318792948909468E-3</v>
      </c>
      <c r="G18" s="11"/>
      <c r="H18" s="14">
        <f t="shared" ref="H18:H19" si="5">E18</f>
        <v>329000</v>
      </c>
      <c r="I18" s="15">
        <f t="shared" si="4"/>
        <v>3.7446469475151878E-3</v>
      </c>
    </row>
    <row r="19" spans="1:11" s="1" customFormat="1" x14ac:dyDescent="0.2">
      <c r="B19" s="11"/>
      <c r="C19" s="16" t="s">
        <v>60</v>
      </c>
      <c r="D19" s="11"/>
      <c r="E19" s="14">
        <v>10000000</v>
      </c>
      <c r="F19" s="15">
        <f t="shared" si="3"/>
        <v>0.11951000896325067</v>
      </c>
      <c r="G19" s="11"/>
      <c r="H19" s="14">
        <f t="shared" si="5"/>
        <v>10000000</v>
      </c>
      <c r="I19" s="15">
        <f t="shared" si="4"/>
        <v>0.11381905615547683</v>
      </c>
    </row>
    <row r="20" spans="1:11" s="1" customFormat="1" x14ac:dyDescent="0.2">
      <c r="B20" s="11"/>
      <c r="C20" s="17" t="s">
        <v>61</v>
      </c>
      <c r="D20" s="11"/>
      <c r="E20" s="18">
        <f>SUM(E14:E18)-E19</f>
        <v>31454000</v>
      </c>
      <c r="F20" s="15">
        <f t="shared" si="3"/>
        <v>0.37590678219300866</v>
      </c>
      <c r="G20" s="11"/>
      <c r="H20" s="18">
        <f>SUM(H14:H18)-H19</f>
        <v>32047750</v>
      </c>
      <c r="I20" s="15">
        <f t="shared" si="4"/>
        <v>0.36476446569066828</v>
      </c>
    </row>
    <row r="21" spans="1:11" s="1" customFormat="1" x14ac:dyDescent="0.2">
      <c r="B21" s="11"/>
      <c r="C21" s="19"/>
      <c r="D21" s="11"/>
      <c r="E21" s="20"/>
      <c r="F21" s="21"/>
      <c r="G21" s="11"/>
      <c r="H21" s="20"/>
      <c r="I21" s="21"/>
    </row>
    <row r="22" spans="1:11" s="1" customFormat="1" x14ac:dyDescent="0.2">
      <c r="B22" s="11"/>
      <c r="C22" s="41" t="s">
        <v>62</v>
      </c>
      <c r="D22" s="39"/>
      <c r="E22" s="42">
        <f>E11-E20</f>
        <v>52221000</v>
      </c>
      <c r="F22" s="38">
        <f t="shared" si="3"/>
        <v>0.62409321780699134</v>
      </c>
      <c r="G22" s="39"/>
      <c r="H22" s="42">
        <f>H11-H20</f>
        <v>55811000</v>
      </c>
      <c r="I22" s="38">
        <f t="shared" si="4"/>
        <v>0.63523553430933177</v>
      </c>
    </row>
    <row r="23" spans="1:11" s="1" customFormat="1" x14ac:dyDescent="0.2">
      <c r="B23" s="11"/>
      <c r="C23" s="11"/>
      <c r="D23" s="11"/>
      <c r="E23" s="11"/>
      <c r="F23" s="21"/>
      <c r="G23" s="11"/>
      <c r="H23" s="11"/>
      <c r="I23" s="21"/>
    </row>
    <row r="24" spans="1:11" s="1" customFormat="1" x14ac:dyDescent="0.2">
      <c r="B24" s="11"/>
      <c r="C24" s="22" t="s">
        <v>9</v>
      </c>
      <c r="D24" s="11"/>
      <c r="E24" s="11"/>
      <c r="F24" s="21"/>
      <c r="G24" s="11"/>
      <c r="H24" s="11"/>
      <c r="I24" s="21"/>
    </row>
    <row r="25" spans="1:11" s="1" customFormat="1" x14ac:dyDescent="0.2">
      <c r="B25" s="11"/>
      <c r="C25" s="13" t="s">
        <v>10</v>
      </c>
      <c r="D25" s="11"/>
      <c r="E25" s="14">
        <v>480000</v>
      </c>
      <c r="F25" s="21"/>
      <c r="G25" s="11"/>
      <c r="H25" s="14">
        <f>E25</f>
        <v>480000</v>
      </c>
      <c r="I25" s="21"/>
    </row>
    <row r="26" spans="1:11" s="1" customFormat="1" x14ac:dyDescent="0.2">
      <c r="B26" s="11"/>
      <c r="C26" s="13" t="s">
        <v>11</v>
      </c>
      <c r="D26" s="11"/>
      <c r="E26" s="14">
        <v>272000</v>
      </c>
      <c r="F26" s="21"/>
      <c r="G26" s="11"/>
      <c r="H26" s="14">
        <f t="shared" ref="H26:H27" si="6">E26</f>
        <v>272000</v>
      </c>
      <c r="I26" s="21"/>
    </row>
    <row r="27" spans="1:11" s="1" customFormat="1" x14ac:dyDescent="0.2">
      <c r="B27" s="11"/>
      <c r="C27" s="16" t="s">
        <v>7</v>
      </c>
      <c r="D27" s="11"/>
      <c r="E27" s="14">
        <v>372000</v>
      </c>
      <c r="F27" s="21"/>
      <c r="G27" s="11"/>
      <c r="H27" s="14">
        <f t="shared" si="6"/>
        <v>372000</v>
      </c>
      <c r="I27" s="21"/>
    </row>
    <row r="28" spans="1:11" s="1" customFormat="1" x14ac:dyDescent="0.2">
      <c r="B28" s="11"/>
      <c r="C28" s="17" t="s">
        <v>14</v>
      </c>
      <c r="D28" s="11"/>
      <c r="E28" s="18">
        <f>SUM(E25:E27)</f>
        <v>1124000</v>
      </c>
      <c r="F28" s="21"/>
      <c r="G28" s="11"/>
      <c r="H28" s="18">
        <f>SUM(H25:H27)</f>
        <v>1124000</v>
      </c>
      <c r="I28" s="21"/>
    </row>
    <row r="29" spans="1:11" s="1" customFormat="1" x14ac:dyDescent="0.2">
      <c r="B29" s="19"/>
      <c r="C29" s="19"/>
      <c r="D29" s="11"/>
      <c r="E29" s="20"/>
      <c r="F29" s="21"/>
      <c r="G29" s="11"/>
      <c r="H29" s="20"/>
      <c r="I29" s="21"/>
    </row>
    <row r="30" spans="1:11" s="1" customFormat="1" ht="15.75" x14ac:dyDescent="0.2">
      <c r="B30" s="60" t="s">
        <v>15</v>
      </c>
      <c r="C30" s="60"/>
      <c r="D30" s="39"/>
      <c r="E30" s="37">
        <f>E22+E28</f>
        <v>53345000</v>
      </c>
      <c r="F30" s="38">
        <f>IF(OR(E30=0,E$11=0)," - ",E30/E$11)</f>
        <v>0.63752614281446074</v>
      </c>
      <c r="G30" s="39"/>
      <c r="H30" s="37">
        <f>H22+H28</f>
        <v>56935000</v>
      </c>
      <c r="I30" s="38">
        <f>IF(OR(H30=0,H$11=0)," - ",H30/H$11)</f>
        <v>0.64802879622120735</v>
      </c>
    </row>
    <row r="31" spans="1:11" s="1" customFormat="1" x14ac:dyDescent="0.2">
      <c r="B31" s="11"/>
      <c r="C31" s="11"/>
      <c r="D31" s="11"/>
      <c r="E31" s="11"/>
      <c r="F31" s="21"/>
      <c r="G31" s="11"/>
      <c r="H31" s="11"/>
      <c r="I31" s="21"/>
    </row>
    <row r="32" spans="1:11" s="1" customFormat="1" ht="15.75" x14ac:dyDescent="0.2">
      <c r="A32" s="6" t="s">
        <v>16</v>
      </c>
      <c r="B32" s="59" t="s">
        <v>17</v>
      </c>
      <c r="C32" s="59"/>
      <c r="D32" s="36"/>
      <c r="E32" s="34"/>
      <c r="F32" s="35"/>
      <c r="G32" s="36"/>
      <c r="H32" s="34"/>
      <c r="I32" s="35"/>
      <c r="J32" s="8"/>
      <c r="K32" s="8"/>
    </row>
    <row r="33" spans="2:11" s="1" customFormat="1" x14ac:dyDescent="0.2">
      <c r="B33" s="11"/>
      <c r="C33" s="12" t="s">
        <v>18</v>
      </c>
      <c r="D33" s="11"/>
      <c r="E33" s="11"/>
      <c r="F33" s="21"/>
      <c r="G33" s="11"/>
      <c r="H33" s="11"/>
      <c r="I33" s="21"/>
    </row>
    <row r="34" spans="2:11" s="1" customFormat="1" x14ac:dyDescent="0.2">
      <c r="B34" s="11"/>
      <c r="C34" s="23" t="s">
        <v>19</v>
      </c>
      <c r="D34" s="11"/>
      <c r="E34" s="14">
        <v>1200000</v>
      </c>
      <c r="F34" s="15">
        <f t="shared" ref="F34:F53" si="7">IF(OR(E34=0,E$11=0)," - ",E34/E$11)</f>
        <v>1.4341201075590081E-2</v>
      </c>
      <c r="G34" s="11"/>
      <c r="H34" s="14">
        <f>E34</f>
        <v>1200000</v>
      </c>
      <c r="I34" s="15">
        <f t="shared" ref="I34:I53" si="8">IF(OR(H34=0,H$11=0)," - ",H34/H$11)</f>
        <v>1.3658286738657219E-2</v>
      </c>
      <c r="K34" s="57"/>
    </row>
    <row r="35" spans="2:11" s="1" customFormat="1" x14ac:dyDescent="0.2">
      <c r="B35" s="11"/>
      <c r="C35" s="23" t="s">
        <v>20</v>
      </c>
      <c r="D35" s="11"/>
      <c r="E35" s="14">
        <v>450000</v>
      </c>
      <c r="F35" s="15">
        <f t="shared" si="7"/>
        <v>5.3779504033462803E-3</v>
      </c>
      <c r="G35" s="11"/>
      <c r="H35" s="14">
        <f t="shared" ref="H35:H52" si="9">E35</f>
        <v>450000</v>
      </c>
      <c r="I35" s="15">
        <f t="shared" si="8"/>
        <v>5.1218575269964574E-3</v>
      </c>
    </row>
    <row r="36" spans="2:11" s="1" customFormat="1" x14ac:dyDescent="0.2">
      <c r="B36" s="11"/>
      <c r="C36" s="23" t="s">
        <v>21</v>
      </c>
      <c r="D36" s="11"/>
      <c r="E36" s="14">
        <v>4000000</v>
      </c>
      <c r="F36" s="15">
        <f t="shared" si="7"/>
        <v>4.7804003585300271E-2</v>
      </c>
      <c r="G36" s="11"/>
      <c r="H36" s="14">
        <f>E36+300000</f>
        <v>4300000</v>
      </c>
      <c r="I36" s="15">
        <f t="shared" si="8"/>
        <v>4.8942194146855036E-2</v>
      </c>
      <c r="K36" s="57" t="s">
        <v>83</v>
      </c>
    </row>
    <row r="37" spans="2:11" s="1" customFormat="1" x14ac:dyDescent="0.2">
      <c r="B37" s="11"/>
      <c r="C37" s="23" t="s">
        <v>22</v>
      </c>
      <c r="D37" s="11"/>
      <c r="E37" s="14">
        <v>175000</v>
      </c>
      <c r="F37" s="15">
        <f t="shared" si="7"/>
        <v>2.0914251568568869E-3</v>
      </c>
      <c r="G37" s="11"/>
      <c r="H37" s="14">
        <f t="shared" si="9"/>
        <v>175000</v>
      </c>
      <c r="I37" s="15">
        <f t="shared" si="8"/>
        <v>1.9918334827208443E-3</v>
      </c>
    </row>
    <row r="38" spans="2:11" s="1" customFormat="1" x14ac:dyDescent="0.2">
      <c r="B38" s="11"/>
      <c r="C38" s="23" t="s">
        <v>23</v>
      </c>
      <c r="D38" s="11"/>
      <c r="E38" s="14">
        <v>280000</v>
      </c>
      <c r="F38" s="15">
        <f t="shared" si="7"/>
        <v>3.3462802509710188E-3</v>
      </c>
      <c r="G38" s="11"/>
      <c r="H38" s="14">
        <f t="shared" si="9"/>
        <v>280000</v>
      </c>
      <c r="I38" s="15">
        <f t="shared" si="8"/>
        <v>3.1869335723533512E-3</v>
      </c>
    </row>
    <row r="39" spans="2:11" s="1" customFormat="1" x14ac:dyDescent="0.2">
      <c r="B39" s="11"/>
      <c r="C39" s="23" t="s">
        <v>24</v>
      </c>
      <c r="D39" s="11"/>
      <c r="E39" s="14">
        <v>250000</v>
      </c>
      <c r="F39" s="15">
        <f t="shared" si="7"/>
        <v>2.987750224081267E-3</v>
      </c>
      <c r="G39" s="11"/>
      <c r="H39" s="14">
        <f t="shared" si="9"/>
        <v>250000</v>
      </c>
      <c r="I39" s="15">
        <f t="shared" si="8"/>
        <v>2.8454764038869209E-3</v>
      </c>
    </row>
    <row r="40" spans="2:11" s="1" customFormat="1" x14ac:dyDescent="0.2">
      <c r="B40" s="11"/>
      <c r="C40" s="23" t="s">
        <v>25</v>
      </c>
      <c r="D40" s="11"/>
      <c r="E40" s="14">
        <v>685000</v>
      </c>
      <c r="F40" s="15">
        <f t="shared" si="7"/>
        <v>8.1864356139826708E-3</v>
      </c>
      <c r="G40" s="11"/>
      <c r="H40" s="14">
        <f t="shared" si="9"/>
        <v>685000</v>
      </c>
      <c r="I40" s="15">
        <f t="shared" si="8"/>
        <v>7.7966053466501633E-3</v>
      </c>
    </row>
    <row r="41" spans="2:11" s="1" customFormat="1" x14ac:dyDescent="0.2">
      <c r="B41" s="11"/>
      <c r="C41" s="23" t="s">
        <v>26</v>
      </c>
      <c r="D41" s="11"/>
      <c r="E41" s="14">
        <v>32000</v>
      </c>
      <c r="F41" s="15">
        <f t="shared" si="7"/>
        <v>3.8243202868240214E-4</v>
      </c>
      <c r="G41" s="11"/>
      <c r="H41" s="14">
        <f t="shared" si="9"/>
        <v>32000</v>
      </c>
      <c r="I41" s="15">
        <f t="shared" si="8"/>
        <v>3.6422097969752586E-4</v>
      </c>
      <c r="K41" s="7"/>
    </row>
    <row r="42" spans="2:11" s="1" customFormat="1" x14ac:dyDescent="0.2">
      <c r="B42" s="11"/>
      <c r="C42" s="23" t="s">
        <v>27</v>
      </c>
      <c r="D42" s="11"/>
      <c r="E42" s="14">
        <v>92000</v>
      </c>
      <c r="F42" s="15">
        <f t="shared" si="7"/>
        <v>1.0994920824619061E-3</v>
      </c>
      <c r="G42" s="11"/>
      <c r="H42" s="14">
        <f>E42</f>
        <v>92000</v>
      </c>
      <c r="I42" s="15">
        <f t="shared" si="8"/>
        <v>1.0471353166303869E-3</v>
      </c>
      <c r="K42" s="57"/>
    </row>
    <row r="43" spans="2:11" s="1" customFormat="1" x14ac:dyDescent="0.2">
      <c r="B43" s="11"/>
      <c r="C43" s="23" t="s">
        <v>28</v>
      </c>
      <c r="D43" s="11"/>
      <c r="E43" s="14">
        <v>4000</v>
      </c>
      <c r="F43" s="15">
        <f t="shared" si="7"/>
        <v>4.7804003585300268E-5</v>
      </c>
      <c r="G43" s="11"/>
      <c r="H43" s="14">
        <f t="shared" si="9"/>
        <v>4000</v>
      </c>
      <c r="I43" s="15">
        <f t="shared" si="8"/>
        <v>4.5527622462190732E-5</v>
      </c>
    </row>
    <row r="44" spans="2:11" s="1" customFormat="1" x14ac:dyDescent="0.2">
      <c r="B44" s="11"/>
      <c r="C44" s="23" t="s">
        <v>29</v>
      </c>
      <c r="D44" s="11"/>
      <c r="E44" s="14">
        <v>500000</v>
      </c>
      <c r="F44" s="15">
        <f t="shared" si="7"/>
        <v>5.9755004481625339E-3</v>
      </c>
      <c r="G44" s="11"/>
      <c r="H44" s="14">
        <f t="shared" si="9"/>
        <v>500000</v>
      </c>
      <c r="I44" s="15">
        <f t="shared" si="8"/>
        <v>5.6909528077738417E-3</v>
      </c>
    </row>
    <row r="45" spans="2:11" s="1" customFormat="1" x14ac:dyDescent="0.2">
      <c r="B45" s="11"/>
      <c r="C45" s="23" t="s">
        <v>30</v>
      </c>
      <c r="D45" s="11"/>
      <c r="E45" s="14">
        <v>400000</v>
      </c>
      <c r="F45" s="15">
        <f t="shared" si="7"/>
        <v>4.7804003585300266E-3</v>
      </c>
      <c r="G45" s="11"/>
      <c r="H45" s="14">
        <f t="shared" si="9"/>
        <v>400000</v>
      </c>
      <c r="I45" s="15">
        <f t="shared" si="8"/>
        <v>4.552762246219073E-3</v>
      </c>
      <c r="K45" s="7"/>
    </row>
    <row r="46" spans="2:11" s="1" customFormat="1" x14ac:dyDescent="0.2">
      <c r="B46" s="11"/>
      <c r="C46" s="23" t="s">
        <v>31</v>
      </c>
      <c r="D46" s="11"/>
      <c r="E46" s="14">
        <v>2400000</v>
      </c>
      <c r="F46" s="15">
        <f t="shared" si="7"/>
        <v>2.8682402151180161E-2</v>
      </c>
      <c r="G46" s="11"/>
      <c r="H46" s="14">
        <f>E46</f>
        <v>2400000</v>
      </c>
      <c r="I46" s="15">
        <f t="shared" si="8"/>
        <v>2.7316573477314438E-2</v>
      </c>
      <c r="K46" s="57"/>
    </row>
    <row r="47" spans="2:11" s="1" customFormat="1" x14ac:dyDescent="0.2">
      <c r="B47" s="11"/>
      <c r="C47" s="23" t="s">
        <v>32</v>
      </c>
      <c r="D47" s="11"/>
      <c r="E47" s="14">
        <v>45000</v>
      </c>
      <c r="F47" s="15">
        <f t="shared" si="7"/>
        <v>5.3779504033462798E-4</v>
      </c>
      <c r="G47" s="11"/>
      <c r="H47" s="14">
        <f t="shared" si="9"/>
        <v>45000</v>
      </c>
      <c r="I47" s="15">
        <f t="shared" si="8"/>
        <v>5.1218575269964574E-4</v>
      </c>
    </row>
    <row r="48" spans="2:11" s="1" customFormat="1" x14ac:dyDescent="0.2">
      <c r="B48" s="11"/>
      <c r="C48" s="23" t="s">
        <v>33</v>
      </c>
      <c r="D48" s="11"/>
      <c r="E48" s="14">
        <v>30000</v>
      </c>
      <c r="F48" s="15">
        <f t="shared" si="7"/>
        <v>3.5853002688975201E-4</v>
      </c>
      <c r="G48" s="11"/>
      <c r="H48" s="14">
        <f t="shared" si="9"/>
        <v>30000</v>
      </c>
      <c r="I48" s="15">
        <f t="shared" si="8"/>
        <v>3.4145716846643051E-4</v>
      </c>
    </row>
    <row r="49" spans="2:10" s="1" customFormat="1" x14ac:dyDescent="0.2">
      <c r="B49" s="11"/>
      <c r="C49" s="23" t="s">
        <v>34</v>
      </c>
      <c r="D49" s="11"/>
      <c r="E49" s="14">
        <v>45000</v>
      </c>
      <c r="F49" s="15">
        <f t="shared" si="7"/>
        <v>5.3779504033462798E-4</v>
      </c>
      <c r="G49" s="11"/>
      <c r="H49" s="14">
        <f t="shared" si="9"/>
        <v>45000</v>
      </c>
      <c r="I49" s="15">
        <f t="shared" si="8"/>
        <v>5.1218575269964574E-4</v>
      </c>
    </row>
    <row r="50" spans="2:10" s="1" customFormat="1" x14ac:dyDescent="0.2">
      <c r="B50" s="11"/>
      <c r="C50" s="23" t="s">
        <v>35</v>
      </c>
      <c r="D50" s="11"/>
      <c r="E50" s="14">
        <v>60000</v>
      </c>
      <c r="F50" s="15">
        <f t="shared" si="7"/>
        <v>7.1706005377950401E-4</v>
      </c>
      <c r="G50" s="11"/>
      <c r="H50" s="14">
        <f t="shared" si="9"/>
        <v>60000</v>
      </c>
      <c r="I50" s="15">
        <f t="shared" si="8"/>
        <v>6.8291433693286102E-4</v>
      </c>
    </row>
    <row r="51" spans="2:10" s="1" customFormat="1" x14ac:dyDescent="0.2">
      <c r="B51" s="11"/>
      <c r="C51" s="23" t="s">
        <v>36</v>
      </c>
      <c r="D51" s="11"/>
      <c r="E51" s="14">
        <v>2000</v>
      </c>
      <c r="F51" s="15">
        <f t="shared" si="7"/>
        <v>2.3902001792650134E-5</v>
      </c>
      <c r="G51" s="11"/>
      <c r="H51" s="14">
        <f t="shared" si="9"/>
        <v>2000</v>
      </c>
      <c r="I51" s="15">
        <f t="shared" si="8"/>
        <v>2.2763811231095366E-5</v>
      </c>
    </row>
    <row r="52" spans="2:10" s="1" customFormat="1" x14ac:dyDescent="0.2">
      <c r="B52" s="11"/>
      <c r="C52" s="16" t="s">
        <v>7</v>
      </c>
      <c r="D52" s="11"/>
      <c r="E52" s="14">
        <v>4500</v>
      </c>
      <c r="F52" s="15">
        <f t="shared" si="7"/>
        <v>5.3779504033462802E-5</v>
      </c>
      <c r="G52" s="11"/>
      <c r="H52" s="14">
        <f t="shared" si="9"/>
        <v>4500</v>
      </c>
      <c r="I52" s="15">
        <f t="shared" si="8"/>
        <v>5.1218575269964575E-5</v>
      </c>
    </row>
    <row r="53" spans="2:10" s="1" customFormat="1" x14ac:dyDescent="0.2">
      <c r="B53" s="11"/>
      <c r="C53" s="17" t="s">
        <v>37</v>
      </c>
      <c r="D53" s="11"/>
      <c r="E53" s="18">
        <f>SUM(E34:E52)</f>
        <v>10654500</v>
      </c>
      <c r="F53" s="15">
        <f t="shared" si="7"/>
        <v>0.12733193904989543</v>
      </c>
      <c r="G53" s="11"/>
      <c r="H53" s="18">
        <f>SUM(H34:H52)</f>
        <v>10954500</v>
      </c>
      <c r="I53" s="15">
        <f t="shared" si="8"/>
        <v>0.12468308506551709</v>
      </c>
    </row>
    <row r="54" spans="2:10" s="1" customFormat="1" x14ac:dyDescent="0.2">
      <c r="B54" s="11"/>
      <c r="C54" s="11"/>
      <c r="D54" s="11"/>
      <c r="E54" s="11"/>
      <c r="F54" s="21"/>
      <c r="G54" s="11"/>
      <c r="H54" s="11"/>
      <c r="I54" s="21"/>
    </row>
    <row r="55" spans="2:10" s="1" customFormat="1" x14ac:dyDescent="0.2">
      <c r="B55" s="11"/>
      <c r="C55" s="12" t="s">
        <v>38</v>
      </c>
      <c r="D55" s="11"/>
      <c r="E55" s="11"/>
      <c r="F55" s="21"/>
      <c r="G55" s="11"/>
      <c r="H55" s="11"/>
      <c r="I55" s="21"/>
    </row>
    <row r="56" spans="2:10" s="1" customFormat="1" x14ac:dyDescent="0.2">
      <c r="B56" s="11"/>
      <c r="C56" s="23" t="s">
        <v>39</v>
      </c>
      <c r="D56" s="11"/>
      <c r="E56" s="14">
        <v>25000</v>
      </c>
      <c r="F56" s="15">
        <f>IF(OR(E56=0,E$11=0)," - ",E56/E$11)</f>
        <v>2.9877502240812666E-4</v>
      </c>
      <c r="G56" s="11"/>
      <c r="H56" s="14">
        <f>E56</f>
        <v>25000</v>
      </c>
      <c r="I56" s="15">
        <f>IF(OR(H56=0,H$11=0)," - ",H56/H$11)</f>
        <v>2.8454764038869206E-4</v>
      </c>
    </row>
    <row r="57" spans="2:10" s="1" customFormat="1" x14ac:dyDescent="0.2">
      <c r="B57" s="11"/>
      <c r="C57" s="23" t="s">
        <v>40</v>
      </c>
      <c r="D57" s="11"/>
      <c r="E57" s="14">
        <v>13000</v>
      </c>
      <c r="F57" s="15">
        <f>IF(OR(E57=0,E$11=0)," - ",E57/E$11)</f>
        <v>1.5536301165222587E-4</v>
      </c>
      <c r="G57" s="11"/>
      <c r="H57" s="14">
        <f t="shared" ref="H57:H58" si="10">E57</f>
        <v>13000</v>
      </c>
      <c r="I57" s="15">
        <f>IF(OR(H57=0,H$11=0)," - ",H57/H$11)</f>
        <v>1.4796477300211988E-4</v>
      </c>
    </row>
    <row r="58" spans="2:10" s="1" customFormat="1" x14ac:dyDescent="0.2">
      <c r="B58" s="20"/>
      <c r="C58" s="24" t="s">
        <v>7</v>
      </c>
      <c r="D58" s="20"/>
      <c r="E58" s="25">
        <v>12000</v>
      </c>
      <c r="F58" s="15">
        <f>IF(OR(E58=0,E$11=0)," - ",E58/E$11)</f>
        <v>1.434120107559008E-4</v>
      </c>
      <c r="G58" s="20"/>
      <c r="H58" s="14">
        <f t="shared" si="10"/>
        <v>12000</v>
      </c>
      <c r="I58" s="15">
        <f>IF(OR(H58=0,H$11=0)," - ",H58/H$11)</f>
        <v>1.3658286738657221E-4</v>
      </c>
      <c r="J58" s="5"/>
    </row>
    <row r="59" spans="2:10" s="1" customFormat="1" x14ac:dyDescent="0.2">
      <c r="B59" s="20"/>
      <c r="C59" s="26" t="s">
        <v>41</v>
      </c>
      <c r="D59" s="20"/>
      <c r="E59" s="27">
        <f>SUM(E56:E58)</f>
        <v>50000</v>
      </c>
      <c r="F59" s="15">
        <f>IF(OR(E59=0,E$11=0)," - ",E59/E$11)</f>
        <v>5.9755004481625333E-4</v>
      </c>
      <c r="G59" s="20"/>
      <c r="H59" s="27">
        <f>SUM(H56:H58)</f>
        <v>50000</v>
      </c>
      <c r="I59" s="15">
        <f>IF(OR(H59=0,H$11=0)," - ",H59/H$11)</f>
        <v>5.6909528077738413E-4</v>
      </c>
      <c r="J59" s="5"/>
    </row>
    <row r="60" spans="2:10" s="1" customFormat="1" x14ac:dyDescent="0.2">
      <c r="B60" s="20"/>
      <c r="C60" s="20"/>
      <c r="D60" s="11"/>
      <c r="E60" s="20"/>
      <c r="F60" s="21"/>
      <c r="G60" s="11"/>
      <c r="H60" s="20"/>
      <c r="I60" s="21"/>
    </row>
    <row r="61" spans="2:10" s="1" customFormat="1" ht="15.75" x14ac:dyDescent="0.2">
      <c r="B61" s="61" t="s">
        <v>42</v>
      </c>
      <c r="C61" s="61"/>
      <c r="D61" s="39"/>
      <c r="E61" s="37">
        <f>E53+E59</f>
        <v>10704500</v>
      </c>
      <c r="F61" s="38">
        <f>IF(OR(E61=0,E$11=0)," - ",E61/E$11)</f>
        <v>0.12792948909471169</v>
      </c>
      <c r="G61" s="39"/>
      <c r="H61" s="37">
        <f>H53+H59</f>
        <v>11004500</v>
      </c>
      <c r="I61" s="38">
        <f>IF(OR(H61=0,H$11=0)," - ",H61/H$11)</f>
        <v>0.12525218034629448</v>
      </c>
      <c r="J61" s="5"/>
    </row>
    <row r="62" spans="2:10" s="1" customFormat="1" x14ac:dyDescent="0.2">
      <c r="B62" s="11"/>
      <c r="C62" s="20"/>
      <c r="D62" s="28"/>
      <c r="E62" s="28"/>
      <c r="F62" s="21"/>
      <c r="G62" s="28"/>
      <c r="H62" s="28"/>
      <c r="I62" s="21"/>
    </row>
    <row r="63" spans="2:10" s="1" customFormat="1" x14ac:dyDescent="0.2">
      <c r="B63" s="11"/>
      <c r="C63" s="9" t="s">
        <v>43</v>
      </c>
      <c r="D63" s="11"/>
      <c r="E63" s="29">
        <f>E30-E61</f>
        <v>42640500</v>
      </c>
      <c r="F63" s="21"/>
      <c r="G63" s="11"/>
      <c r="H63" s="29">
        <f>H30-H61</f>
        <v>45930500</v>
      </c>
      <c r="I63" s="21"/>
    </row>
    <row r="64" spans="2:10" s="1" customFormat="1" x14ac:dyDescent="0.2">
      <c r="B64" s="11"/>
      <c r="C64" s="13" t="s">
        <v>44</v>
      </c>
      <c r="D64" s="11"/>
      <c r="E64" s="14">
        <f>(E63*0.18)</f>
        <v>7675290</v>
      </c>
      <c r="F64" s="21"/>
      <c r="G64" s="11"/>
      <c r="H64" s="14">
        <f>(H63*0.18)</f>
        <v>8267490</v>
      </c>
      <c r="I64" s="21"/>
    </row>
    <row r="65" spans="2:11" s="1" customFormat="1" x14ac:dyDescent="0.2">
      <c r="B65" s="19"/>
      <c r="C65" s="19"/>
      <c r="D65" s="11"/>
      <c r="E65" s="19"/>
      <c r="F65" s="21"/>
      <c r="G65" s="11"/>
      <c r="H65" s="19"/>
      <c r="I65" s="21"/>
    </row>
    <row r="66" spans="2:11" s="1" customFormat="1" ht="15.75" x14ac:dyDescent="0.2">
      <c r="B66" s="62" t="s">
        <v>45</v>
      </c>
      <c r="C66" s="62"/>
      <c r="D66" s="39"/>
      <c r="E66" s="37">
        <f>E63-E64</f>
        <v>34965210</v>
      </c>
      <c r="F66" s="40"/>
      <c r="G66" s="39"/>
      <c r="H66" s="37">
        <f>H63-H64</f>
        <v>37663010</v>
      </c>
      <c r="I66" s="40"/>
    </row>
    <row r="67" spans="2:11" s="1" customFormat="1" x14ac:dyDescent="0.2">
      <c r="B67" s="20"/>
      <c r="C67" s="20"/>
      <c r="D67" s="11"/>
      <c r="E67" s="20"/>
      <c r="F67" s="21"/>
      <c r="G67" s="11"/>
      <c r="H67" s="20"/>
      <c r="I67" s="21"/>
    </row>
    <row r="68" spans="2:11" s="1" customFormat="1" x14ac:dyDescent="0.2">
      <c r="B68" s="11"/>
      <c r="C68" s="13" t="s">
        <v>46</v>
      </c>
      <c r="D68" s="11"/>
      <c r="E68" s="14"/>
      <c r="F68" s="21"/>
      <c r="G68" s="11"/>
      <c r="H68" s="14"/>
      <c r="I68" s="21"/>
      <c r="K68" s="57" t="s">
        <v>84</v>
      </c>
    </row>
    <row r="69" spans="2:11" s="1" customFormat="1" ht="13.5" thickBot="1" x14ac:dyDescent="0.25">
      <c r="B69" s="11"/>
      <c r="C69" s="9" t="s">
        <v>47</v>
      </c>
      <c r="D69" s="11"/>
      <c r="E69" s="30">
        <f>E66-E68</f>
        <v>34965210</v>
      </c>
      <c r="F69" s="21"/>
      <c r="G69" s="11"/>
      <c r="H69" s="30">
        <f>H66-H68</f>
        <v>37663010</v>
      </c>
      <c r="I69" s="31"/>
      <c r="K69" s="58">
        <f>H69-E69</f>
        <v>2697800</v>
      </c>
    </row>
    <row r="70" spans="2:11" s="1" customFormat="1" ht="13.5" thickTop="1" x14ac:dyDescent="0.2">
      <c r="B70" s="11"/>
      <c r="C70" s="11"/>
      <c r="D70" s="11"/>
      <c r="E70" s="11"/>
      <c r="F70" s="21"/>
      <c r="G70" s="11"/>
      <c r="H70" s="11"/>
      <c r="I70" s="21"/>
    </row>
    <row r="71" spans="2:11" s="1" customFormat="1" x14ac:dyDescent="0.2"/>
  </sheetData>
  <mergeCells count="5">
    <mergeCell ref="B4:C4"/>
    <mergeCell ref="B30:C30"/>
    <mergeCell ref="B32:C32"/>
    <mergeCell ref="B61:C61"/>
    <mergeCell ref="B66:C66"/>
  </mergeCells>
  <phoneticPr fontId="0" type="noConversion"/>
  <pageMargins left="0.5" right="0.5" top="0.25" bottom="0.25" header="0.5" footer="0.25"/>
  <pageSetup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4.25" x14ac:dyDescent="0.2"/>
  <cols>
    <col min="1" max="1" width="2.625" style="52" customWidth="1"/>
    <col min="2" max="2" width="66.5" style="52" customWidth="1"/>
  </cols>
  <sheetData>
    <row r="1" spans="1:3" ht="32.1" customHeight="1" x14ac:dyDescent="0.2">
      <c r="A1" s="43"/>
      <c r="B1" s="44" t="s">
        <v>72</v>
      </c>
      <c r="C1" s="45"/>
    </row>
    <row r="2" spans="1:3" ht="15" x14ac:dyDescent="0.2">
      <c r="A2" s="43"/>
      <c r="B2" s="46"/>
      <c r="C2" s="45"/>
    </row>
    <row r="3" spans="1:3" x14ac:dyDescent="0.2">
      <c r="A3" s="43"/>
      <c r="B3" s="45" t="s">
        <v>65</v>
      </c>
      <c r="C3" s="45"/>
    </row>
    <row r="4" spans="1:3" x14ac:dyDescent="0.2">
      <c r="A4" s="43"/>
      <c r="B4" s="53" t="s">
        <v>71</v>
      </c>
      <c r="C4" s="45"/>
    </row>
    <row r="5" spans="1:3" ht="15" x14ac:dyDescent="0.2">
      <c r="A5" s="43"/>
      <c r="B5" s="47"/>
      <c r="C5" s="45"/>
    </row>
    <row r="6" spans="1:3" ht="15.75" x14ac:dyDescent="0.25">
      <c r="A6" s="43"/>
      <c r="B6" s="48" t="s">
        <v>64</v>
      </c>
      <c r="C6" s="45"/>
    </row>
    <row r="7" spans="1:3" ht="15" x14ac:dyDescent="0.2">
      <c r="A7" s="43"/>
      <c r="B7" s="47"/>
      <c r="C7" s="45"/>
    </row>
    <row r="8" spans="1:3" ht="45" x14ac:dyDescent="0.2">
      <c r="A8" s="43"/>
      <c r="B8" s="47" t="s">
        <v>66</v>
      </c>
      <c r="C8" s="45"/>
    </row>
    <row r="9" spans="1:3" ht="15" x14ac:dyDescent="0.2">
      <c r="A9" s="43"/>
      <c r="B9" s="47"/>
      <c r="C9" s="45"/>
    </row>
    <row r="10" spans="1:3" ht="30" x14ac:dyDescent="0.2">
      <c r="A10" s="43"/>
      <c r="B10" s="47" t="s">
        <v>67</v>
      </c>
      <c r="C10" s="45"/>
    </row>
    <row r="11" spans="1:3" ht="15" x14ac:dyDescent="0.2">
      <c r="A11" s="43"/>
      <c r="B11" s="47"/>
      <c r="C11" s="45"/>
    </row>
    <row r="12" spans="1:3" ht="30" x14ac:dyDescent="0.2">
      <c r="A12" s="43"/>
      <c r="B12" s="47" t="s">
        <v>68</v>
      </c>
      <c r="C12" s="45"/>
    </row>
    <row r="13" spans="1:3" ht="15" x14ac:dyDescent="0.2">
      <c r="A13" s="43"/>
      <c r="B13" s="47"/>
      <c r="C13" s="45"/>
    </row>
    <row r="14" spans="1:3" ht="15" x14ac:dyDescent="0.2">
      <c r="A14" s="43"/>
      <c r="B14" s="49" t="s">
        <v>69</v>
      </c>
      <c r="C14" s="45"/>
    </row>
    <row r="15" spans="1:3" ht="15" x14ac:dyDescent="0.2">
      <c r="A15" s="43"/>
      <c r="B15" s="47" t="s">
        <v>63</v>
      </c>
      <c r="C15" s="45"/>
    </row>
    <row r="16" spans="1:3" ht="15" x14ac:dyDescent="0.2">
      <c r="A16" s="43"/>
      <c r="B16" s="50"/>
      <c r="C16" s="45"/>
    </row>
    <row r="17" spans="1:3" ht="29.25" x14ac:dyDescent="0.2">
      <c r="A17" s="43"/>
      <c r="B17" s="51" t="s">
        <v>70</v>
      </c>
      <c r="C17" s="45"/>
    </row>
    <row r="18" spans="1:3" x14ac:dyDescent="0.2">
      <c r="A18" s="43"/>
      <c r="B18" s="43"/>
      <c r="C18" s="45"/>
    </row>
    <row r="19" spans="1:3" x14ac:dyDescent="0.2">
      <c r="A19" s="43"/>
      <c r="B19" s="43"/>
      <c r="C19" s="45"/>
    </row>
    <row r="20" spans="1:3" x14ac:dyDescent="0.2">
      <c r="A20" s="43"/>
      <c r="B20" s="43"/>
      <c r="C20" s="45"/>
    </row>
    <row r="21" spans="1:3" x14ac:dyDescent="0.2">
      <c r="A21" s="43"/>
      <c r="B21" s="43"/>
      <c r="C21" s="45"/>
    </row>
    <row r="22" spans="1:3" x14ac:dyDescent="0.2">
      <c r="A22" s="43"/>
      <c r="B22" s="43"/>
      <c r="C22" s="45"/>
    </row>
    <row r="23" spans="1:3" x14ac:dyDescent="0.2">
      <c r="A23" s="43"/>
      <c r="B23" s="43"/>
      <c r="C23" s="45"/>
    </row>
    <row r="24" spans="1:3" x14ac:dyDescent="0.2">
      <c r="A24" s="43"/>
      <c r="B24" s="43"/>
      <c r="C24" s="45"/>
    </row>
    <row r="25" spans="1:3" x14ac:dyDescent="0.2">
      <c r="A25" s="43"/>
      <c r="B25" s="43"/>
      <c r="C25" s="45"/>
    </row>
    <row r="26" spans="1:3" x14ac:dyDescent="0.2">
      <c r="A26" s="43"/>
      <c r="B26" s="43"/>
      <c r="C26" s="45"/>
    </row>
    <row r="27" spans="1:3" x14ac:dyDescent="0.2">
      <c r="A27" s="43"/>
      <c r="B27" s="43"/>
      <c r="C27" s="45"/>
    </row>
    <row r="28" spans="1:3" x14ac:dyDescent="0.2">
      <c r="A28" s="43"/>
      <c r="B28" s="43"/>
      <c r="C28" s="45"/>
    </row>
    <row r="29" spans="1:3" x14ac:dyDescent="0.2">
      <c r="A29" s="43"/>
      <c r="B29" s="43"/>
      <c r="C29" s="45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Services</vt:lpstr>
      <vt:lpstr>Goods</vt:lpstr>
      <vt:lpstr>©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Projection</dc:title>
  <dc:creator>www.vertex42.com</dc:creator>
  <dc:description>(c) 2009-2014 Vertex42 LLC. All Rights Reserved.</dc:description>
  <cp:lastModifiedBy>Mart Doyle</cp:lastModifiedBy>
  <cp:lastPrinted>2011-05-30T15:18:27Z</cp:lastPrinted>
  <dcterms:created xsi:type="dcterms:W3CDTF">2011-05-30T15:14:02Z</dcterms:created>
  <dcterms:modified xsi:type="dcterms:W3CDTF">2017-03-31T12:44:21Z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