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spang\Box Sync\Lectures\MIS3534 Strategic Management of Information Technology (Spring 2015)\Week 04\"/>
    </mc:Choice>
  </mc:AlternateContent>
  <bookViews>
    <workbookView xWindow="0" yWindow="30" windowWidth="19185" windowHeight="9090"/>
  </bookViews>
  <sheets>
    <sheet name="Solution" sheetId="1" r:id="rId1"/>
    <sheet name="Scenario Summary" sheetId="4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</workbook>
</file>

<file path=xl/calcChain.xml><?xml version="1.0" encoding="utf-8"?>
<calcChain xmlns="http://schemas.openxmlformats.org/spreadsheetml/2006/main">
  <c r="B14" i="1" l="1"/>
  <c r="F27" i="1" l="1"/>
  <c r="G27" i="1" s="1"/>
  <c r="H27" i="1" s="1"/>
  <c r="C47" i="1" l="1"/>
  <c r="D46" i="1"/>
  <c r="C46" i="1"/>
  <c r="B42" i="1"/>
  <c r="B43" i="1" s="1"/>
  <c r="H44" i="1" s="1"/>
  <c r="E35" i="1"/>
  <c r="F35" i="1" s="1"/>
  <c r="G35" i="1" s="1"/>
  <c r="H35" i="1" s="1"/>
  <c r="B24" i="1"/>
  <c r="E18" i="1"/>
  <c r="F18" i="1" s="1"/>
  <c r="G18" i="1" s="1"/>
  <c r="H18" i="1" s="1"/>
  <c r="E7" i="1"/>
  <c r="F7" i="1" s="1"/>
  <c r="G7" i="1" s="1"/>
  <c r="H7" i="1" s="1"/>
  <c r="H46" i="1" s="1"/>
  <c r="F44" i="1" l="1"/>
  <c r="E44" i="1"/>
  <c r="G46" i="1"/>
  <c r="G44" i="1"/>
  <c r="E46" i="1"/>
  <c r="D44" i="1"/>
  <c r="F46" i="1"/>
  <c r="B31" i="1" l="1"/>
  <c r="B33" i="1" s="1"/>
  <c r="D4" i="1" l="1"/>
  <c r="E4" i="1" s="1"/>
  <c r="F4" i="1" s="1"/>
  <c r="G4" i="1" s="1"/>
  <c r="H4" i="1" s="1"/>
  <c r="B26" i="1"/>
  <c r="B15" i="1"/>
  <c r="E5" i="1"/>
  <c r="F5" i="1" s="1"/>
  <c r="G5" i="1" s="1"/>
  <c r="H5" i="1" s="1"/>
  <c r="B16" i="1" l="1"/>
  <c r="E19" i="1" s="1"/>
  <c r="E36" i="1"/>
  <c r="F36" i="1"/>
  <c r="G36" i="1"/>
  <c r="H36" i="1"/>
  <c r="D36" i="1"/>
  <c r="C48" i="1"/>
  <c r="H28" i="1"/>
  <c r="F28" i="1"/>
  <c r="D28" i="1"/>
  <c r="E28" i="1"/>
  <c r="G28" i="1"/>
  <c r="F19" i="1" l="1"/>
  <c r="F47" i="1" s="1"/>
  <c r="E47" i="1"/>
  <c r="E48" i="1" s="1"/>
  <c r="C51" i="1"/>
  <c r="C49" i="1" s="1"/>
  <c r="D19" i="1"/>
  <c r="D47" i="1" s="1"/>
  <c r="H19" i="1"/>
  <c r="H47" i="1" s="1"/>
  <c r="G19" i="1"/>
  <c r="G47" i="1" s="1"/>
  <c r="E51" i="1" l="1"/>
  <c r="D48" i="1"/>
  <c r="F48" i="1"/>
  <c r="F51" i="1" s="1"/>
  <c r="D49" i="1" l="1"/>
  <c r="E49" i="1" s="1"/>
  <c r="F49" i="1" s="1"/>
  <c r="D51" i="1"/>
  <c r="H48" i="1"/>
  <c r="H51" i="1" s="1"/>
  <c r="G48" i="1"/>
  <c r="C53" i="1" s="1"/>
  <c r="C52" i="1" l="1"/>
  <c r="D54" i="1"/>
  <c r="G49" i="1"/>
  <c r="G51" i="1"/>
  <c r="H49" i="1" l="1"/>
  <c r="C57" i="1"/>
  <c r="C71" i="1"/>
</calcChain>
</file>

<file path=xl/sharedStrings.xml><?xml version="1.0" encoding="utf-8"?>
<sst xmlns="http://schemas.openxmlformats.org/spreadsheetml/2006/main" count="67" uniqueCount="61">
  <si>
    <t>Users</t>
  </si>
  <si>
    <t>Users with new badges processed</t>
  </si>
  <si>
    <t>Savings (labor hours)</t>
  </si>
  <si>
    <t>Reduction in labor hours spent on detection</t>
  </si>
  <si>
    <t>Savings in monthly labor hours</t>
  </si>
  <si>
    <t>NPV of Cash Flow from purchase</t>
  </si>
  <si>
    <t>Year</t>
  </si>
  <si>
    <t>Ongoing Identity Management Activity Costs</t>
  </si>
  <si>
    <t xml:space="preserve">Hourly cost of labor </t>
  </si>
  <si>
    <t>Savings on Badge Processing</t>
  </si>
  <si>
    <t>Savings on New User On-Boarding</t>
  </si>
  <si>
    <t>New User On-Boarding Labor</t>
  </si>
  <si>
    <t>New Badge Processing</t>
  </si>
  <si>
    <t>Record-Keeping Accuracy</t>
  </si>
  <si>
    <t xml:space="preserve">Savings on Identity Management Activity </t>
  </si>
  <si>
    <t>Savings on Record-Keeping</t>
  </si>
  <si>
    <t>San Francisco Ariport SAFE Investment Analysis</t>
  </si>
  <si>
    <t>Yearly increase in the number of new years</t>
  </si>
  <si>
    <t>Initial purchase cost</t>
  </si>
  <si>
    <t>Annual maintenance cost</t>
  </si>
  <si>
    <t xml:space="preserve">Discount rate </t>
  </si>
  <si>
    <t>Current time (labor hours)</t>
  </si>
  <si>
    <t>Dollar savings per user</t>
  </si>
  <si>
    <t>Toronto ID processing cost (before SAFE)</t>
  </si>
  <si>
    <t>Toronto ID processing cost (after SAFE)</t>
  </si>
  <si>
    <t>SFO current badge processing cost</t>
  </si>
  <si>
    <t>SFO cost savings per badge processed</t>
  </si>
  <si>
    <t>Hours spent annually per user on identity management</t>
  </si>
  <si>
    <t>Reduction in labor time spent on identity management</t>
  </si>
  <si>
    <t>Number of employees in record-keeping</t>
  </si>
  <si>
    <t>Number of hours per month for record-keeping</t>
  </si>
  <si>
    <t>Savings in annual labor hours</t>
  </si>
  <si>
    <t>Cumulative Cash Flow</t>
  </si>
  <si>
    <t>IRR from Investment</t>
  </si>
  <si>
    <t>NPV of Investment</t>
  </si>
  <si>
    <t>Yearly increase in the number of users</t>
  </si>
  <si>
    <t>New time (labor hours, as in Toronto)</t>
  </si>
  <si>
    <t>Total Cash Outflows</t>
  </si>
  <si>
    <t>Total Savings</t>
  </si>
  <si>
    <t>Net Cash Flow</t>
  </si>
  <si>
    <t>Discount Rate</t>
  </si>
  <si>
    <t>NPV</t>
  </si>
  <si>
    <t>Hourly cost of labor</t>
  </si>
  <si>
    <t>On-Board Hour</t>
  </si>
  <si>
    <t>No Overrun</t>
  </si>
  <si>
    <t>Created by Min-Seok Pang on 2/20/2014</t>
  </si>
  <si>
    <t>Slight Overrun</t>
  </si>
  <si>
    <t>Medium Overrun</t>
  </si>
  <si>
    <t>Large Overrun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</si>
  <si>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</si>
  <si>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</si>
  <si>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</si>
  <si>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</si>
  <si>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</si>
  <si>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</si>
  <si>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</si>
  <si>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Initial Investment</t>
  </si>
  <si>
    <t>Annual Maintenance</t>
  </si>
  <si>
    <t>IRR</t>
  </si>
  <si>
    <t>Toronto ID processing cost reduction (%)</t>
  </si>
  <si>
    <t>Payback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</si>
</sst>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.00"/>
    <numFmt numFmtId="168" formatCode="0.000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sz val="11"/>
      <color indexed="17"/>
      <name val="Arial"/>
      <family val="2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sz val="10"/>
      <color indexed="9"/>
      <name val="Arial"/>
      <family val="2"/>
    </font>
    <font>
      <sz val="8"/>
      <color theme="1"/>
      <name val="Arial"/>
      <family val="2"/>
    </font>
    <font>
      <sz val="11"/>
      <color theme="3" tint="-0.249977111117893"/>
      <name val="Arial"/>
      <family val="2"/>
    </font>
    <font>
      <b/>
      <sz val="12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ill="1" applyBorder="1"/>
    <xf numFmtId="9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5" fontId="3" fillId="0" borderId="0" xfId="2" applyNumberFormat="1" applyFont="1" applyFill="1" applyBorder="1"/>
    <xf numFmtId="0" fontId="0" fillId="0" borderId="0" xfId="0" applyFill="1" applyBorder="1" applyAlignment="1">
      <alignment horizontal="left" indent="1"/>
    </xf>
    <xf numFmtId="2" fontId="4" fillId="0" borderId="0" xfId="0" applyNumberFormat="1" applyFont="1" applyFill="1" applyBorder="1"/>
    <xf numFmtId="167" fontId="4" fillId="0" borderId="0" xfId="0" applyNumberFormat="1" applyFont="1" applyFill="1" applyBorder="1"/>
    <xf numFmtId="167" fontId="0" fillId="0" borderId="0" xfId="0" applyNumberFormat="1" applyFill="1" applyBorder="1"/>
    <xf numFmtId="167" fontId="0" fillId="0" borderId="0" xfId="2" applyNumberFormat="1" applyFont="1" applyFill="1" applyBorder="1"/>
    <xf numFmtId="0" fontId="2" fillId="0" borderId="0" xfId="0" applyFont="1" applyFill="1" applyBorder="1" applyAlignment="1">
      <alignment horizontal="left"/>
    </xf>
    <xf numFmtId="165" fontId="4" fillId="0" borderId="0" xfId="2" applyNumberFormat="1" applyFont="1" applyFill="1" applyBorder="1"/>
    <xf numFmtId="166" fontId="0" fillId="0" borderId="0" xfId="3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3" fontId="0" fillId="0" borderId="0" xfId="0" applyNumberFormat="1" applyFill="1" applyBorder="1"/>
    <xf numFmtId="164" fontId="0" fillId="0" borderId="0" xfId="1" applyNumberFormat="1" applyFont="1" applyFill="1" applyBorder="1"/>
    <xf numFmtId="164" fontId="3" fillId="0" borderId="0" xfId="1" applyNumberFormat="1" applyFont="1" applyFill="1" applyBorder="1"/>
    <xf numFmtId="165" fontId="3" fillId="2" borderId="0" xfId="2" applyNumberFormat="1" applyFont="1" applyFill="1" applyBorder="1"/>
    <xf numFmtId="9" fontId="3" fillId="2" borderId="0" xfId="0" applyNumberFormat="1" applyFont="1" applyFill="1" applyBorder="1"/>
    <xf numFmtId="167" fontId="3" fillId="2" borderId="0" xfId="2" applyNumberFormat="1" applyFont="1" applyFill="1" applyBorder="1"/>
    <xf numFmtId="9" fontId="3" fillId="2" borderId="0" xfId="2" applyNumberFormat="1" applyFont="1" applyFill="1" applyBorder="1"/>
    <xf numFmtId="0" fontId="3" fillId="2" borderId="0" xfId="0" applyFont="1" applyFill="1" applyBorder="1"/>
    <xf numFmtId="0" fontId="0" fillId="0" borderId="0" xfId="0" applyFont="1" applyFill="1" applyBorder="1"/>
    <xf numFmtId="164" fontId="3" fillId="2" borderId="0" xfId="1" applyNumberFormat="1" applyFont="1" applyFill="1" applyBorder="1"/>
    <xf numFmtId="166" fontId="4" fillId="0" borderId="0" xfId="0" applyNumberFormat="1" applyFont="1" applyFill="1" applyBorder="1"/>
    <xf numFmtId="0" fontId="3" fillId="2" borderId="0" xfId="1" applyNumberFormat="1" applyFont="1" applyFill="1" applyBorder="1"/>
    <xf numFmtId="166" fontId="3" fillId="2" borderId="0" xfId="3" applyNumberFormat="1" applyFont="1" applyFill="1" applyBorder="1"/>
    <xf numFmtId="2" fontId="3" fillId="2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/>
    <xf numFmtId="9" fontId="0" fillId="0" borderId="2" xfId="0" applyNumberFormat="1" applyFill="1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left" indent="1"/>
    </xf>
    <xf numFmtId="165" fontId="3" fillId="0" borderId="1" xfId="2" applyNumberFormat="1" applyFont="1" applyFill="1" applyBorder="1"/>
    <xf numFmtId="165" fontId="3" fillId="2" borderId="1" xfId="2" applyNumberFormat="1" applyFont="1" applyFill="1" applyBorder="1"/>
    <xf numFmtId="0" fontId="0" fillId="0" borderId="3" xfId="0" applyFill="1" applyBorder="1"/>
    <xf numFmtId="0" fontId="0" fillId="0" borderId="1" xfId="0" applyFont="1" applyFill="1" applyBorder="1"/>
    <xf numFmtId="167" fontId="3" fillId="2" borderId="1" xfId="2" applyNumberFormat="1" applyFont="1" applyFill="1" applyBorder="1"/>
    <xf numFmtId="0" fontId="2" fillId="0" borderId="1" xfId="0" applyFont="1" applyFill="1" applyBorder="1" applyAlignment="1">
      <alignment horizontal="left"/>
    </xf>
    <xf numFmtId="165" fontId="4" fillId="0" borderId="1" xfId="2" applyNumberFormat="1" applyFont="1" applyFill="1" applyBorder="1"/>
    <xf numFmtId="0" fontId="0" fillId="0" borderId="3" xfId="0" applyFill="1" applyBorder="1" applyAlignment="1">
      <alignment horizontal="left" indent="1"/>
    </xf>
    <xf numFmtId="165" fontId="4" fillId="0" borderId="3" xfId="2" applyNumberFormat="1" applyFont="1" applyFill="1" applyBorder="1"/>
    <xf numFmtId="167" fontId="4" fillId="0" borderId="1" xfId="0" applyNumberFormat="1" applyFont="1" applyFill="1" applyBorder="1"/>
    <xf numFmtId="165" fontId="4" fillId="0" borderId="1" xfId="0" applyNumberFormat="1" applyFont="1" applyFill="1" applyBorder="1"/>
    <xf numFmtId="165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 applyBorder="1" applyAlignment="1"/>
    <xf numFmtId="165" fontId="0" fillId="0" borderId="0" xfId="0" applyNumberFormat="1" applyFill="1" applyBorder="1" applyAlignment="1"/>
    <xf numFmtId="165" fontId="0" fillId="0" borderId="5" xfId="0" applyNumberFormat="1" applyFill="1" applyBorder="1" applyAlignment="1"/>
    <xf numFmtId="0" fontId="0" fillId="0" borderId="3" xfId="0" applyFill="1" applyBorder="1" applyAlignment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165" fontId="0" fillId="5" borderId="0" xfId="0" applyNumberFormat="1" applyFill="1" applyBorder="1" applyAlignment="1"/>
    <xf numFmtId="0" fontId="8" fillId="0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165" fontId="0" fillId="0" borderId="1" xfId="2" applyNumberFormat="1" applyFont="1" applyFill="1" applyBorder="1"/>
    <xf numFmtId="0" fontId="2" fillId="0" borderId="3" xfId="0" applyFont="1" applyFill="1" applyBorder="1"/>
    <xf numFmtId="165" fontId="0" fillId="0" borderId="3" xfId="0" applyNumberFormat="1" applyFill="1" applyBorder="1" applyAlignment="1">
      <alignment horizontal="right"/>
    </xf>
    <xf numFmtId="0" fontId="9" fillId="0" borderId="0" xfId="0" applyFont="1" applyFill="1" applyBorder="1"/>
    <xf numFmtId="166" fontId="9" fillId="0" borderId="0" xfId="0" applyNumberFormat="1" applyFont="1" applyFill="1" applyBorder="1"/>
    <xf numFmtId="166" fontId="9" fillId="0" borderId="1" xfId="0" applyNumberFormat="1" applyFont="1" applyFill="1" applyBorder="1"/>
    <xf numFmtId="44" fontId="9" fillId="0" borderId="0" xfId="2" applyFont="1" applyFill="1" applyBorder="1"/>
    <xf numFmtId="44" fontId="9" fillId="0" borderId="1" xfId="2" applyFont="1" applyFill="1" applyBorder="1"/>
    <xf numFmtId="0" fontId="9" fillId="0" borderId="3" xfId="0" applyFont="1" applyFill="1" applyBorder="1" applyAlignment="1">
      <alignment horizontal="center"/>
    </xf>
    <xf numFmtId="168" fontId="4" fillId="0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10" fontId="4" fillId="0" borderId="0" xfId="0" applyNumberFormat="1" applyFont="1" applyFill="1" applyBorder="1"/>
    <xf numFmtId="10" fontId="0" fillId="0" borderId="0" xfId="0" applyNumberFormat="1" applyFill="1" applyBorder="1" applyAlignment="1"/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/>
    <xf numFmtId="0" fontId="5" fillId="0" borderId="0" xfId="0" applyFont="1" applyFill="1" applyBorder="1" applyAlignment="1">
      <alignment horizontal="center"/>
    </xf>
    <xf numFmtId="44" fontId="4" fillId="0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3" sqref="C53"/>
    </sheetView>
  </sheetViews>
  <sheetFormatPr defaultRowHeight="14.25" x14ac:dyDescent="0.2"/>
  <cols>
    <col min="1" max="1" width="50.625" style="1" bestFit="1" customWidth="1"/>
    <col min="2" max="2" width="7.5" style="1" bestFit="1" customWidth="1"/>
    <col min="3" max="3" width="12.125" style="1" bestFit="1" customWidth="1"/>
    <col min="4" max="8" width="10.625" style="1" customWidth="1"/>
    <col min="9" max="9" width="9.625" style="1" customWidth="1"/>
    <col min="10" max="10" width="9.875" style="1" bestFit="1" customWidth="1"/>
    <col min="11" max="16384" width="9" style="1"/>
  </cols>
  <sheetData>
    <row r="1" spans="1:10" ht="18" x14ac:dyDescent="0.25">
      <c r="A1" s="80" t="s">
        <v>16</v>
      </c>
      <c r="B1" s="80"/>
      <c r="C1" s="80"/>
      <c r="D1" s="80"/>
      <c r="E1" s="80"/>
      <c r="F1" s="80"/>
      <c r="G1" s="80"/>
      <c r="H1" s="80"/>
    </row>
    <row r="2" spans="1:10" x14ac:dyDescent="0.2">
      <c r="B2" s="2"/>
      <c r="C2" s="2"/>
    </row>
    <row r="3" spans="1:10" ht="15" x14ac:dyDescent="0.25">
      <c r="A3" s="30"/>
      <c r="B3" s="31"/>
      <c r="C3" s="78" t="s">
        <v>6</v>
      </c>
      <c r="D3" s="79"/>
      <c r="E3" s="79"/>
      <c r="F3" s="79"/>
      <c r="G3" s="79"/>
      <c r="H3" s="79"/>
    </row>
    <row r="4" spans="1:10" ht="15" x14ac:dyDescent="0.25">
      <c r="C4" s="3">
        <v>0</v>
      </c>
      <c r="D4" s="4">
        <f>C4+1</f>
        <v>1</v>
      </c>
      <c r="E4" s="4">
        <f t="shared" ref="E4:H5" si="0">D4+1</f>
        <v>2</v>
      </c>
      <c r="F4" s="4">
        <f t="shared" si="0"/>
        <v>3</v>
      </c>
      <c r="G4" s="4">
        <f t="shared" si="0"/>
        <v>4</v>
      </c>
      <c r="H4" s="4">
        <f t="shared" si="0"/>
        <v>5</v>
      </c>
    </row>
    <row r="5" spans="1:10" ht="15" x14ac:dyDescent="0.25">
      <c r="A5" s="32"/>
      <c r="B5" s="32"/>
      <c r="C5" s="33">
        <v>2008</v>
      </c>
      <c r="D5" s="34">
        <v>2009</v>
      </c>
      <c r="E5" s="34">
        <f t="shared" si="0"/>
        <v>2010</v>
      </c>
      <c r="F5" s="34">
        <f t="shared" si="0"/>
        <v>2011</v>
      </c>
      <c r="G5" s="34">
        <f t="shared" si="0"/>
        <v>2012</v>
      </c>
      <c r="H5" s="34">
        <f t="shared" si="0"/>
        <v>2013</v>
      </c>
    </row>
    <row r="6" spans="1:10" ht="15" x14ac:dyDescent="0.25">
      <c r="A6" s="3" t="s">
        <v>18</v>
      </c>
      <c r="C6" s="19">
        <v>-250000</v>
      </c>
      <c r="D6" s="5"/>
      <c r="E6" s="5"/>
      <c r="F6" s="5"/>
      <c r="G6" s="5"/>
      <c r="H6" s="5"/>
    </row>
    <row r="7" spans="1:10" x14ac:dyDescent="0.2">
      <c r="A7" s="35" t="s">
        <v>19</v>
      </c>
      <c r="B7" s="32"/>
      <c r="C7" s="36"/>
      <c r="D7" s="37">
        <v>-25000</v>
      </c>
      <c r="E7" s="36">
        <f>D7</f>
        <v>-25000</v>
      </c>
      <c r="F7" s="36">
        <f>E7</f>
        <v>-25000</v>
      </c>
      <c r="G7" s="36">
        <f>F7</f>
        <v>-25000</v>
      </c>
      <c r="H7" s="36">
        <f>G7</f>
        <v>-25000</v>
      </c>
    </row>
    <row r="8" spans="1:10" x14ac:dyDescent="0.2">
      <c r="A8" s="38"/>
      <c r="B8" s="38"/>
      <c r="C8" s="38"/>
      <c r="D8" s="38"/>
      <c r="E8" s="38"/>
      <c r="F8" s="38"/>
      <c r="G8" s="38"/>
      <c r="H8" s="38"/>
    </row>
    <row r="9" spans="1:10" x14ac:dyDescent="0.2">
      <c r="A9" s="24" t="s">
        <v>20</v>
      </c>
      <c r="B9" s="20">
        <v>0.1</v>
      </c>
    </row>
    <row r="10" spans="1:10" x14ac:dyDescent="0.2">
      <c r="A10" s="39" t="s">
        <v>8</v>
      </c>
      <c r="B10" s="40">
        <v>8</v>
      </c>
      <c r="C10" s="32"/>
      <c r="D10" s="32"/>
      <c r="E10" s="32"/>
      <c r="F10" s="32"/>
      <c r="G10" s="32"/>
      <c r="H10" s="32"/>
    </row>
    <row r="11" spans="1:10" x14ac:dyDescent="0.2">
      <c r="A11" s="38"/>
      <c r="B11" s="38"/>
      <c r="C11" s="38"/>
      <c r="D11" s="38"/>
      <c r="E11" s="38"/>
      <c r="F11" s="38"/>
      <c r="G11" s="38"/>
      <c r="H11" s="38"/>
    </row>
    <row r="12" spans="1:10" ht="15" collapsed="1" x14ac:dyDescent="0.25">
      <c r="A12" s="3" t="s">
        <v>11</v>
      </c>
    </row>
    <row r="13" spans="1:10" x14ac:dyDescent="0.2">
      <c r="A13" s="6" t="s">
        <v>21</v>
      </c>
      <c r="B13" s="23">
        <v>6</v>
      </c>
    </row>
    <row r="14" spans="1:10" x14ac:dyDescent="0.2">
      <c r="A14" s="6" t="s">
        <v>36</v>
      </c>
      <c r="B14" s="29">
        <f>1/3</f>
        <v>0.33333333333333331</v>
      </c>
    </row>
    <row r="15" spans="1:10" x14ac:dyDescent="0.2">
      <c r="A15" s="6" t="s">
        <v>2</v>
      </c>
      <c r="B15" s="7">
        <f>B13-B14</f>
        <v>5.666666666666667</v>
      </c>
    </row>
    <row r="16" spans="1:10" x14ac:dyDescent="0.2">
      <c r="A16" s="6" t="s">
        <v>22</v>
      </c>
      <c r="B16" s="8">
        <f>B10*B15</f>
        <v>45.333333333333336</v>
      </c>
      <c r="C16" s="9"/>
      <c r="J16" s="9"/>
    </row>
    <row r="17" spans="1:8" x14ac:dyDescent="0.2">
      <c r="A17" s="6" t="s">
        <v>17</v>
      </c>
      <c r="B17" s="22">
        <v>0.1</v>
      </c>
    </row>
    <row r="18" spans="1:8" x14ac:dyDescent="0.2">
      <c r="A18" s="6" t="s">
        <v>0</v>
      </c>
      <c r="D18" s="25">
        <v>2000</v>
      </c>
      <c r="E18" s="18">
        <f>D18*(1+$B$17)</f>
        <v>2200</v>
      </c>
      <c r="F18" s="18">
        <f>E18*(1+$B$17)</f>
        <v>2420</v>
      </c>
      <c r="G18" s="18">
        <f>F18*(1+$B$17)</f>
        <v>2662</v>
      </c>
      <c r="H18" s="18">
        <f>G18*(1+$B$17)</f>
        <v>2928.2000000000003</v>
      </c>
    </row>
    <row r="19" spans="1:8" ht="15" x14ac:dyDescent="0.25">
      <c r="A19" s="41" t="s">
        <v>10</v>
      </c>
      <c r="B19" s="32"/>
      <c r="C19" s="32"/>
      <c r="D19" s="42">
        <f>D18*$B$16</f>
        <v>90666.666666666672</v>
      </c>
      <c r="E19" s="42">
        <f>E18*$B$16</f>
        <v>99733.333333333343</v>
      </c>
      <c r="F19" s="42">
        <f>F18*$B$16</f>
        <v>109706.66666666667</v>
      </c>
      <c r="G19" s="42">
        <f>G18*$B$16</f>
        <v>120677.33333333334</v>
      </c>
      <c r="H19" s="42">
        <f>H18*$B$16</f>
        <v>132745.06666666668</v>
      </c>
    </row>
    <row r="20" spans="1:8" collapsed="1" x14ac:dyDescent="0.2">
      <c r="A20" s="38"/>
      <c r="B20" s="38"/>
      <c r="C20" s="38"/>
      <c r="D20" s="38"/>
      <c r="E20" s="38"/>
      <c r="F20" s="38"/>
      <c r="G20" s="38"/>
      <c r="H20" s="38"/>
    </row>
    <row r="21" spans="1:8" ht="15" x14ac:dyDescent="0.25">
      <c r="A21" s="3" t="s">
        <v>12</v>
      </c>
    </row>
    <row r="22" spans="1:8" x14ac:dyDescent="0.2">
      <c r="A22" s="6" t="s">
        <v>23</v>
      </c>
      <c r="B22" s="21">
        <v>49</v>
      </c>
      <c r="C22" s="13"/>
    </row>
    <row r="23" spans="1:8" x14ac:dyDescent="0.2">
      <c r="A23" s="6" t="s">
        <v>24</v>
      </c>
      <c r="B23" s="21">
        <v>35</v>
      </c>
      <c r="C23" s="13"/>
    </row>
    <row r="24" spans="1:8" x14ac:dyDescent="0.2">
      <c r="A24" s="6" t="s">
        <v>59</v>
      </c>
      <c r="B24" s="26">
        <f>1-(B23/B22)</f>
        <v>0.2857142857142857</v>
      </c>
      <c r="C24" s="13"/>
    </row>
    <row r="25" spans="1:8" x14ac:dyDescent="0.2">
      <c r="A25" s="6" t="s">
        <v>25</v>
      </c>
      <c r="B25" s="21">
        <v>44</v>
      </c>
      <c r="C25" s="10"/>
    </row>
    <row r="26" spans="1:8" x14ac:dyDescent="0.2">
      <c r="A26" s="6" t="s">
        <v>26</v>
      </c>
      <c r="B26" s="8">
        <f>B24*B25</f>
        <v>12.571428571428571</v>
      </c>
      <c r="C26" s="10"/>
    </row>
    <row r="27" spans="1:8" x14ac:dyDescent="0.2">
      <c r="A27" s="6" t="s">
        <v>1</v>
      </c>
      <c r="D27" s="25">
        <v>2000</v>
      </c>
      <c r="E27" s="25">
        <v>5000</v>
      </c>
      <c r="F27" s="18">
        <f>E27</f>
        <v>5000</v>
      </c>
      <c r="G27" s="18">
        <f t="shared" ref="G27:H27" si="1">F27</f>
        <v>5000</v>
      </c>
      <c r="H27" s="18">
        <f t="shared" si="1"/>
        <v>5000</v>
      </c>
    </row>
    <row r="28" spans="1:8" ht="15" x14ac:dyDescent="0.25">
      <c r="A28" s="41" t="s">
        <v>9</v>
      </c>
      <c r="B28" s="32"/>
      <c r="C28" s="32"/>
      <c r="D28" s="42">
        <f>D27*$B$26</f>
        <v>25142.857142857141</v>
      </c>
      <c r="E28" s="42">
        <f t="shared" ref="E28:H28" si="2">E27*$B$26</f>
        <v>62857.142857142855</v>
      </c>
      <c r="F28" s="42">
        <f t="shared" si="2"/>
        <v>62857.142857142855</v>
      </c>
      <c r="G28" s="42">
        <f t="shared" si="2"/>
        <v>62857.142857142855</v>
      </c>
      <c r="H28" s="42">
        <f t="shared" si="2"/>
        <v>62857.142857142855</v>
      </c>
    </row>
    <row r="29" spans="1:8" x14ac:dyDescent="0.2">
      <c r="A29" s="43"/>
      <c r="B29" s="38"/>
      <c r="C29" s="38"/>
      <c r="D29" s="44"/>
      <c r="E29" s="44"/>
      <c r="F29" s="44"/>
      <c r="G29" s="44"/>
      <c r="H29" s="44"/>
    </row>
    <row r="30" spans="1:8" ht="15" x14ac:dyDescent="0.25">
      <c r="A30" s="11" t="s">
        <v>7</v>
      </c>
      <c r="D30" s="12"/>
      <c r="E30" s="12"/>
      <c r="F30" s="12"/>
      <c r="G30" s="12"/>
      <c r="H30" s="12"/>
    </row>
    <row r="31" spans="1:8" x14ac:dyDescent="0.2">
      <c r="A31" s="6" t="s">
        <v>27</v>
      </c>
      <c r="B31" s="27">
        <f>15/60</f>
        <v>0.25</v>
      </c>
      <c r="D31" s="12"/>
      <c r="E31" s="12"/>
      <c r="F31" s="12"/>
      <c r="G31" s="12"/>
      <c r="H31" s="12"/>
    </row>
    <row r="32" spans="1:8" x14ac:dyDescent="0.2">
      <c r="A32" s="6" t="s">
        <v>28</v>
      </c>
      <c r="B32" s="28">
        <v>0.35</v>
      </c>
      <c r="D32" s="12"/>
      <c r="E32" s="12"/>
      <c r="F32" s="12"/>
      <c r="G32" s="12"/>
      <c r="H32" s="12"/>
    </row>
    <row r="33" spans="1:10" x14ac:dyDescent="0.2">
      <c r="A33" s="6" t="s">
        <v>22</v>
      </c>
      <c r="B33" s="8">
        <f>B31*B32*B10</f>
        <v>0.7</v>
      </c>
      <c r="D33" s="12"/>
      <c r="E33" s="12"/>
      <c r="F33" s="12"/>
      <c r="G33" s="12"/>
      <c r="H33" s="12"/>
    </row>
    <row r="34" spans="1:10" x14ac:dyDescent="0.2">
      <c r="A34" s="6" t="s">
        <v>35</v>
      </c>
      <c r="B34" s="22">
        <v>0.05</v>
      </c>
      <c r="C34" s="10"/>
      <c r="J34" s="9"/>
    </row>
    <row r="35" spans="1:10" x14ac:dyDescent="0.2">
      <c r="A35" s="6" t="s">
        <v>0</v>
      </c>
      <c r="D35" s="25">
        <v>20000</v>
      </c>
      <c r="E35" s="18">
        <f>D35*(1+$B$34)</f>
        <v>21000</v>
      </c>
      <c r="F35" s="18">
        <f>E35*(1+$B$34)</f>
        <v>22050</v>
      </c>
      <c r="G35" s="18">
        <f>F35*(1+$B$34)</f>
        <v>23152.5</v>
      </c>
      <c r="H35" s="18">
        <f>G35*(1+$B$34)</f>
        <v>24310.125</v>
      </c>
    </row>
    <row r="36" spans="1:10" ht="15" x14ac:dyDescent="0.25">
      <c r="A36" s="41" t="s">
        <v>14</v>
      </c>
      <c r="B36" s="32"/>
      <c r="C36" s="32"/>
      <c r="D36" s="42">
        <f>D35*$B$33</f>
        <v>14000</v>
      </c>
      <c r="E36" s="42">
        <f t="shared" ref="E36:H36" si="3">E35*$B$33</f>
        <v>14699.999999999998</v>
      </c>
      <c r="F36" s="42">
        <f t="shared" si="3"/>
        <v>15434.999999999998</v>
      </c>
      <c r="G36" s="42">
        <f t="shared" si="3"/>
        <v>16206.749999999998</v>
      </c>
      <c r="H36" s="42">
        <f t="shared" si="3"/>
        <v>17017.087499999998</v>
      </c>
    </row>
    <row r="37" spans="1:10" x14ac:dyDescent="0.2">
      <c r="A37" s="43"/>
      <c r="B37" s="38"/>
      <c r="C37" s="38"/>
      <c r="D37" s="38"/>
      <c r="E37" s="38"/>
      <c r="F37" s="38"/>
      <c r="G37" s="38"/>
      <c r="H37" s="38"/>
    </row>
    <row r="38" spans="1:10" ht="15" x14ac:dyDescent="0.25">
      <c r="A38" s="11" t="s">
        <v>13</v>
      </c>
    </row>
    <row r="39" spans="1:10" x14ac:dyDescent="0.2">
      <c r="A39" s="6" t="s">
        <v>29</v>
      </c>
      <c r="B39" s="27">
        <v>7</v>
      </c>
    </row>
    <row r="40" spans="1:10" x14ac:dyDescent="0.2">
      <c r="A40" s="6" t="s">
        <v>30</v>
      </c>
      <c r="B40" s="27">
        <v>8</v>
      </c>
    </row>
    <row r="41" spans="1:10" x14ac:dyDescent="0.2">
      <c r="A41" s="6" t="s">
        <v>3</v>
      </c>
      <c r="B41" s="20">
        <v>0.88</v>
      </c>
      <c r="C41" s="2"/>
    </row>
    <row r="42" spans="1:10" x14ac:dyDescent="0.2">
      <c r="A42" s="6" t="s">
        <v>4</v>
      </c>
      <c r="B42" s="14">
        <f>B39*B40*B41</f>
        <v>49.28</v>
      </c>
    </row>
    <row r="43" spans="1:10" x14ac:dyDescent="0.2">
      <c r="A43" s="6" t="s">
        <v>31</v>
      </c>
      <c r="B43" s="14">
        <f>B42*12</f>
        <v>591.36</v>
      </c>
    </row>
    <row r="44" spans="1:10" ht="15" x14ac:dyDescent="0.25">
      <c r="A44" s="41" t="s">
        <v>15</v>
      </c>
      <c r="B44" s="32"/>
      <c r="C44" s="32"/>
      <c r="D44" s="45">
        <f>$B$43*$B$10</f>
        <v>4730.88</v>
      </c>
      <c r="E44" s="45">
        <f>$B$43*$B$10</f>
        <v>4730.88</v>
      </c>
      <c r="F44" s="45">
        <f>$B$43*$B$10</f>
        <v>4730.88</v>
      </c>
      <c r="G44" s="45">
        <f>$B$43*$B$10</f>
        <v>4730.88</v>
      </c>
      <c r="H44" s="45">
        <f>$B$43*$B$10</f>
        <v>4730.88</v>
      </c>
    </row>
    <row r="45" spans="1:10" x14ac:dyDescent="0.2">
      <c r="A45" s="38"/>
      <c r="B45" s="38"/>
      <c r="C45" s="38"/>
      <c r="D45" s="38"/>
      <c r="E45" s="38"/>
      <c r="F45" s="38"/>
      <c r="G45" s="38"/>
      <c r="H45" s="38"/>
    </row>
    <row r="46" spans="1:10" x14ac:dyDescent="0.2">
      <c r="A46" s="1" t="s">
        <v>37</v>
      </c>
      <c r="C46" s="15">
        <f t="shared" ref="C46:H46" si="4">C6+C7</f>
        <v>-250000</v>
      </c>
      <c r="D46" s="15">
        <f t="shared" si="4"/>
        <v>-25000</v>
      </c>
      <c r="E46" s="15">
        <f t="shared" si="4"/>
        <v>-25000</v>
      </c>
      <c r="F46" s="15">
        <f t="shared" si="4"/>
        <v>-25000</v>
      </c>
      <c r="G46" s="15">
        <f t="shared" si="4"/>
        <v>-25000</v>
      </c>
      <c r="H46" s="15">
        <f t="shared" si="4"/>
        <v>-25000</v>
      </c>
    </row>
    <row r="47" spans="1:10" x14ac:dyDescent="0.2">
      <c r="A47" s="1" t="s">
        <v>38</v>
      </c>
      <c r="C47" s="15">
        <f t="shared" ref="C47:H47" si="5">C19+C28+C36+C44</f>
        <v>0</v>
      </c>
      <c r="D47" s="15">
        <f t="shared" si="5"/>
        <v>134540.40380952382</v>
      </c>
      <c r="E47" s="15">
        <f t="shared" si="5"/>
        <v>182021.35619047622</v>
      </c>
      <c r="F47" s="15">
        <f t="shared" si="5"/>
        <v>192729.68952380953</v>
      </c>
      <c r="G47" s="15">
        <f t="shared" si="5"/>
        <v>204472.10619047622</v>
      </c>
      <c r="H47" s="15">
        <f t="shared" si="5"/>
        <v>217350.17702380955</v>
      </c>
    </row>
    <row r="48" spans="1:10" x14ac:dyDescent="0.2">
      <c r="A48" s="1" t="s">
        <v>39</v>
      </c>
      <c r="C48" s="15">
        <f>C47+C46</f>
        <v>-250000</v>
      </c>
      <c r="D48" s="15">
        <f>D47+D46</f>
        <v>109540.40380952382</v>
      </c>
      <c r="E48" s="15">
        <f>E47+E46</f>
        <v>157021.35619047622</v>
      </c>
      <c r="F48" s="15">
        <f t="shared" ref="F48:H48" si="6">F47+F46</f>
        <v>167729.68952380953</v>
      </c>
      <c r="G48" s="15">
        <f t="shared" si="6"/>
        <v>179472.10619047622</v>
      </c>
      <c r="H48" s="15">
        <f t="shared" si="6"/>
        <v>192350.17702380955</v>
      </c>
    </row>
    <row r="49" spans="1:8" x14ac:dyDescent="0.2">
      <c r="A49" s="1" t="s">
        <v>32</v>
      </c>
      <c r="C49" s="15">
        <f>C51</f>
        <v>-250000</v>
      </c>
      <c r="D49" s="15">
        <f>C49+D48</f>
        <v>-140459.59619047618</v>
      </c>
      <c r="E49" s="15">
        <f>D49+E48</f>
        <v>16561.760000000038</v>
      </c>
      <c r="F49" s="15">
        <f>E49+F48</f>
        <v>184291.44952380957</v>
      </c>
      <c r="G49" s="15">
        <f>F49+G48</f>
        <v>363763.55571428582</v>
      </c>
      <c r="H49" s="15">
        <f>G49+H48</f>
        <v>556113.73273809534</v>
      </c>
    </row>
    <row r="50" spans="1:8" x14ac:dyDescent="0.2">
      <c r="C50" s="15"/>
      <c r="D50" s="15"/>
      <c r="E50" s="15"/>
      <c r="F50" s="15"/>
      <c r="G50" s="15"/>
      <c r="H50" s="15"/>
    </row>
    <row r="51" spans="1:8" x14ac:dyDescent="0.2">
      <c r="A51" s="1" t="s">
        <v>5</v>
      </c>
      <c r="C51" s="15">
        <f>(C48)/((1+$B$1)^C4)</f>
        <v>-250000</v>
      </c>
      <c r="D51" s="15">
        <f>(D48)/((1+$B$9)^D4)</f>
        <v>99582.185281385289</v>
      </c>
      <c r="E51" s="15">
        <f>(E48)/((1+$B$9)^E4)</f>
        <v>129769.71585989768</v>
      </c>
      <c r="F51" s="15">
        <f>(F48)/((1+$B$9)^F4)</f>
        <v>126017.79828986437</v>
      </c>
      <c r="G51" s="15">
        <f>(G48)/((1+$B$9)^G4)</f>
        <v>122581.86339080402</v>
      </c>
      <c r="H51" s="15">
        <f>(H48)/((1+$B$9)^H4)</f>
        <v>119434.32640828649</v>
      </c>
    </row>
    <row r="52" spans="1:8" ht="15" x14ac:dyDescent="0.25">
      <c r="A52" s="3" t="s">
        <v>33</v>
      </c>
      <c r="C52" s="76">
        <f>IRR(C48:H48)</f>
        <v>0.50792571433673617</v>
      </c>
      <c r="D52" s="15"/>
      <c r="E52" s="14"/>
      <c r="F52" s="14"/>
      <c r="G52" s="14"/>
      <c r="H52" s="14"/>
    </row>
    <row r="53" spans="1:8" ht="15" x14ac:dyDescent="0.25">
      <c r="A53" s="3" t="s">
        <v>34</v>
      </c>
      <c r="C53" s="81">
        <f>NPV(B9,D48:H48)+C48</f>
        <v>347385.88923023781</v>
      </c>
    </row>
    <row r="54" spans="1:8" ht="15" x14ac:dyDescent="0.25">
      <c r="A54" s="33" t="s">
        <v>60</v>
      </c>
      <c r="B54" s="32"/>
      <c r="C54" s="46"/>
      <c r="D54" s="70">
        <f>1+(-1*D49/(E49-D49))</f>
        <v>1.8945254301592604</v>
      </c>
      <c r="E54" s="70"/>
      <c r="F54" s="32"/>
      <c r="G54" s="32"/>
      <c r="H54" s="32"/>
    </row>
    <row r="56" spans="1:8" ht="15" x14ac:dyDescent="0.25">
      <c r="A56" s="38"/>
      <c r="B56" s="59" t="s">
        <v>40</v>
      </c>
      <c r="C56" s="60" t="s">
        <v>41</v>
      </c>
    </row>
    <row r="57" spans="1:8" x14ac:dyDescent="0.2">
      <c r="B57" s="64"/>
      <c r="C57" s="48">
        <f>C53</f>
        <v>347385.88923023781</v>
      </c>
    </row>
    <row r="58" spans="1:8" x14ac:dyDescent="0.2">
      <c r="B58" s="65">
        <v>7.0000000000000007E-2</v>
      </c>
      <c r="C58" s="48">
        <f t="dataTable" ref="C58:C68" dt2D="0" dtr="0" r1="B9"/>
        <v>400501.56062838389</v>
      </c>
    </row>
    <row r="59" spans="1:8" x14ac:dyDescent="0.2">
      <c r="A59" s="16"/>
      <c r="B59" s="65">
        <v>7.4999999999999997E-2</v>
      </c>
      <c r="C59" s="48">
        <v>391161.52122071863</v>
      </c>
    </row>
    <row r="60" spans="1:8" x14ac:dyDescent="0.2">
      <c r="A60" s="17"/>
      <c r="B60" s="65">
        <v>0.08</v>
      </c>
      <c r="C60" s="48">
        <v>382023.6936455929</v>
      </c>
    </row>
    <row r="61" spans="1:8" x14ac:dyDescent="0.2">
      <c r="B61" s="65">
        <v>8.5000000000000006E-2</v>
      </c>
      <c r="C61" s="48">
        <v>373082.51242070924</v>
      </c>
    </row>
    <row r="62" spans="1:8" x14ac:dyDescent="0.2">
      <c r="B62" s="65">
        <v>0.09</v>
      </c>
      <c r="C62" s="48">
        <v>364332.59461477306</v>
      </c>
    </row>
    <row r="63" spans="1:8" x14ac:dyDescent="0.2">
      <c r="B63" s="65">
        <v>9.5000000000000001E-2</v>
      </c>
      <c r="C63" s="48">
        <v>355768.73295544798</v>
      </c>
    </row>
    <row r="64" spans="1:8" x14ac:dyDescent="0.2">
      <c r="B64" s="65">
        <v>0.1</v>
      </c>
      <c r="C64" s="48">
        <v>347385.88923023781</v>
      </c>
      <c r="E64" s="47"/>
      <c r="F64" s="47"/>
    </row>
    <row r="65" spans="1:9" x14ac:dyDescent="0.2">
      <c r="B65" s="65">
        <v>0.105</v>
      </c>
      <c r="C65" s="48">
        <v>339179.18796650448</v>
      </c>
    </row>
    <row r="66" spans="1:9" x14ac:dyDescent="0.2">
      <c r="B66" s="65">
        <v>0.11</v>
      </c>
      <c r="C66" s="48">
        <v>331143.91037752398</v>
      </c>
    </row>
    <row r="67" spans="1:9" x14ac:dyDescent="0.2">
      <c r="B67" s="65">
        <v>0.115</v>
      </c>
      <c r="C67" s="48">
        <v>323275.48856217903</v>
      </c>
    </row>
    <row r="68" spans="1:9" x14ac:dyDescent="0.2">
      <c r="A68" s="32"/>
      <c r="B68" s="66">
        <v>0.12</v>
      </c>
      <c r="C68" s="61">
        <v>315569.49994649377</v>
      </c>
    </row>
    <row r="70" spans="1:9" ht="15" x14ac:dyDescent="0.25">
      <c r="A70" s="38"/>
      <c r="B70" s="38"/>
      <c r="C70" s="38"/>
      <c r="D70" s="62" t="s">
        <v>43</v>
      </c>
      <c r="E70" s="38"/>
      <c r="F70" s="38"/>
      <c r="G70" s="38"/>
      <c r="H70" s="38"/>
      <c r="I70" s="38"/>
    </row>
    <row r="71" spans="1:9" x14ac:dyDescent="0.2">
      <c r="A71" s="38"/>
      <c r="B71" s="38"/>
      <c r="C71" s="63">
        <f>C53</f>
        <v>347385.88923023781</v>
      </c>
      <c r="D71" s="69">
        <v>0.2</v>
      </c>
      <c r="E71" s="69">
        <v>0.3</v>
      </c>
      <c r="F71" s="69">
        <v>0.4</v>
      </c>
      <c r="G71" s="69">
        <v>0.5</v>
      </c>
      <c r="H71" s="69">
        <v>0.6</v>
      </c>
      <c r="I71" s="69">
        <v>0.7</v>
      </c>
    </row>
    <row r="72" spans="1:9" ht="15" x14ac:dyDescent="0.25">
      <c r="B72" s="4" t="s">
        <v>42</v>
      </c>
      <c r="C72" s="67">
        <v>5</v>
      </c>
      <c r="D72" s="48">
        <f t="dataTable" ref="D72:I84" dt2D="1" dtr="1" r1="B14" r2="B10" ca="1"/>
        <v>170385.27757378522</v>
      </c>
      <c r="E72" s="48">
        <v>165839.82302833069</v>
      </c>
      <c r="F72" s="48">
        <v>161294.36848287616</v>
      </c>
      <c r="G72" s="48">
        <v>156748.91393742163</v>
      </c>
      <c r="H72" s="48">
        <v>152203.45939196704</v>
      </c>
      <c r="I72" s="48">
        <v>147658.00484651251</v>
      </c>
    </row>
    <row r="73" spans="1:9" x14ac:dyDescent="0.2">
      <c r="C73" s="67">
        <v>5.5</v>
      </c>
      <c r="D73" s="48">
        <v>201501.54113268893</v>
      </c>
      <c r="E73" s="48">
        <v>196501.54113268893</v>
      </c>
      <c r="F73" s="48">
        <v>191501.54113268893</v>
      </c>
      <c r="G73" s="48">
        <v>186501.54113268899</v>
      </c>
      <c r="H73" s="48">
        <v>181501.54113268905</v>
      </c>
      <c r="I73" s="48">
        <v>176501.54113268899</v>
      </c>
    </row>
    <row r="74" spans="1:9" x14ac:dyDescent="0.2">
      <c r="C74" s="67">
        <v>6</v>
      </c>
      <c r="D74" s="48">
        <v>232617.80469159264</v>
      </c>
      <c r="E74" s="48">
        <v>227163.25923704717</v>
      </c>
      <c r="F74" s="48">
        <v>221708.71378250176</v>
      </c>
      <c r="G74" s="48">
        <v>216254.16832795629</v>
      </c>
      <c r="H74" s="48">
        <v>210799.62287341099</v>
      </c>
      <c r="I74" s="48">
        <v>205345.07741886534</v>
      </c>
    </row>
    <row r="75" spans="1:9" x14ac:dyDescent="0.2">
      <c r="C75" s="67">
        <v>6.5</v>
      </c>
      <c r="D75" s="48">
        <v>263734.06825049641</v>
      </c>
      <c r="E75" s="48">
        <v>257824.97734140558</v>
      </c>
      <c r="F75" s="48">
        <v>251915.88643231458</v>
      </c>
      <c r="G75" s="48">
        <v>246006.79552322353</v>
      </c>
      <c r="H75" s="48">
        <v>240097.70461413276</v>
      </c>
      <c r="I75" s="48">
        <v>234188.61370504182</v>
      </c>
    </row>
    <row r="76" spans="1:9" x14ac:dyDescent="0.2">
      <c r="C76" s="67">
        <v>7</v>
      </c>
      <c r="D76" s="48">
        <v>294850.3318094</v>
      </c>
      <c r="E76" s="48">
        <v>288486.69544576365</v>
      </c>
      <c r="F76" s="48">
        <v>282123.05908212729</v>
      </c>
      <c r="G76" s="48">
        <v>275759.42271849094</v>
      </c>
      <c r="H76" s="48">
        <v>269395.7863548547</v>
      </c>
      <c r="I76" s="48">
        <v>263032.14999121823</v>
      </c>
    </row>
    <row r="77" spans="1:9" x14ac:dyDescent="0.2">
      <c r="C77" s="67">
        <v>7.5</v>
      </c>
      <c r="D77" s="48">
        <v>325966.59536830371</v>
      </c>
      <c r="E77" s="48">
        <v>319148.41355012194</v>
      </c>
      <c r="F77" s="48">
        <v>312330.23173194018</v>
      </c>
      <c r="G77" s="48">
        <v>305512.0499137583</v>
      </c>
      <c r="H77" s="48">
        <v>298693.86809557653</v>
      </c>
      <c r="I77" s="48">
        <v>291875.68627739453</v>
      </c>
    </row>
    <row r="78" spans="1:9" x14ac:dyDescent="0.2">
      <c r="C78" s="67">
        <v>8</v>
      </c>
      <c r="D78" s="48">
        <v>357082.85892720753</v>
      </c>
      <c r="E78" s="48">
        <v>349810.13165448024</v>
      </c>
      <c r="F78" s="48">
        <v>342537.40438175283</v>
      </c>
      <c r="G78" s="48">
        <v>335264.67710902565</v>
      </c>
      <c r="H78" s="48">
        <v>327991.94983629836</v>
      </c>
      <c r="I78" s="48">
        <v>320719.22256357106</v>
      </c>
    </row>
    <row r="79" spans="1:9" x14ac:dyDescent="0.2">
      <c r="C79" s="67">
        <v>8.5</v>
      </c>
      <c r="D79" s="48">
        <v>388199.12248611101</v>
      </c>
      <c r="E79" s="48">
        <v>380471.8497588383</v>
      </c>
      <c r="F79" s="48">
        <v>372744.5770315656</v>
      </c>
      <c r="G79" s="48">
        <v>365017.30430429289</v>
      </c>
      <c r="H79" s="48">
        <v>357290.03157702042</v>
      </c>
      <c r="I79" s="48">
        <v>349562.75884974748</v>
      </c>
    </row>
    <row r="80" spans="1:9" x14ac:dyDescent="0.2">
      <c r="C80" s="67">
        <v>9</v>
      </c>
      <c r="D80" s="48">
        <v>419315.38604501472</v>
      </c>
      <c r="E80" s="48">
        <v>411133.5678631966</v>
      </c>
      <c r="F80" s="48">
        <v>402951.74968137837</v>
      </c>
      <c r="G80" s="48">
        <v>394769.93149956013</v>
      </c>
      <c r="H80" s="48">
        <v>386588.11331774201</v>
      </c>
      <c r="I80" s="48">
        <v>378406.29513592378</v>
      </c>
    </row>
    <row r="81" spans="1:9" x14ac:dyDescent="0.2">
      <c r="C81" s="67">
        <v>9.5</v>
      </c>
      <c r="D81" s="48">
        <v>450431.64960391854</v>
      </c>
      <c r="E81" s="48">
        <v>441795.2859675549</v>
      </c>
      <c r="F81" s="48">
        <v>433158.92233119125</v>
      </c>
      <c r="G81" s="48">
        <v>424522.5586948276</v>
      </c>
      <c r="H81" s="48">
        <v>415886.19505846407</v>
      </c>
      <c r="I81" s="48">
        <v>407249.83142210043</v>
      </c>
    </row>
    <row r="82" spans="1:9" x14ac:dyDescent="0.2">
      <c r="C82" s="67">
        <v>10</v>
      </c>
      <c r="D82" s="48">
        <v>481547.91316282225</v>
      </c>
      <c r="E82" s="48">
        <v>472457.00407191308</v>
      </c>
      <c r="F82" s="48">
        <v>463366.09498100402</v>
      </c>
      <c r="G82" s="48">
        <v>454275.18589009496</v>
      </c>
      <c r="H82" s="48">
        <v>445184.2767991859</v>
      </c>
      <c r="I82" s="48">
        <v>436093.36770827672</v>
      </c>
    </row>
    <row r="83" spans="1:9" x14ac:dyDescent="0.2">
      <c r="C83" s="67">
        <v>10.5</v>
      </c>
      <c r="D83" s="48">
        <v>512664.17672172596</v>
      </c>
      <c r="E83" s="48">
        <v>503118.72217627126</v>
      </c>
      <c r="F83" s="48">
        <v>493573.2676308169</v>
      </c>
      <c r="G83" s="48">
        <v>484027.81308536232</v>
      </c>
      <c r="H83" s="48">
        <v>474482.35853990773</v>
      </c>
      <c r="I83" s="48">
        <v>464936.90399445314</v>
      </c>
    </row>
    <row r="84" spans="1:9" x14ac:dyDescent="0.2">
      <c r="A84" s="32"/>
      <c r="B84" s="32"/>
      <c r="C84" s="68">
        <v>11</v>
      </c>
      <c r="D84" s="61">
        <v>543780.44028062955</v>
      </c>
      <c r="E84" s="61">
        <v>533780.44028062955</v>
      </c>
      <c r="F84" s="61">
        <v>523780.44028062944</v>
      </c>
      <c r="G84" s="61">
        <v>513780.44028062955</v>
      </c>
      <c r="H84" s="61">
        <v>503780.44028062967</v>
      </c>
      <c r="I84" s="61">
        <v>493780.44028062944</v>
      </c>
    </row>
  </sheetData>
  <scenarios current="3" sqref="C52:C53">
    <scenario name="No Overrun" locked="1" count="2" user="Min-Seok Pang" comment="Created by Min-Seok Pang on 2/20/2014">
      <inputCells r="C6" val="-250000" numFmtId="165"/>
      <inputCells r="D7" val="-25000" numFmtId="165"/>
    </scenario>
    <scenario name="Slight Overrun" locked="1" count="2" user="Min-Seok Pang" comment="Created by Min-Seok Pang on 2/20/2014">
      <inputCells r="C6" val="-265000" numFmtId="165"/>
      <inputCells r="D7" val="-26000" numFmtId="165"/>
    </scenario>
    <scenario name="Medium Overrun" locked="1" count="2" user="Min-Seok Pang" comment="Created by Min-Seok Pang on 2/20/2014">
      <inputCells r="C6" val="-280000" numFmtId="165"/>
      <inputCells r="D7" val="-29000" numFmtId="165"/>
    </scenario>
    <scenario name="Large Overrun" locked="1" count="2" user="Min-Seok Pang" comment="Created by Min-Seok Pang on 2/20/2014">
      <inputCells r="C6" val="-320000" numFmtId="165"/>
      <inputCells r="D7" val="-35000" numFmtId="165"/>
    </scenario>
  </scenarios>
  <mergeCells count="2">
    <mergeCell ref="C3:H3"/>
    <mergeCell ref="A1:H1"/>
  </mergeCells>
  <pageMargins left="0.7" right="0.7" top="0.75" bottom="0.75" header="0.3" footer="0.3"/>
  <pageSetup orientation="landscape" r:id="rId1"/>
  <ignoredErrors>
    <ignoredError sqref="B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H13"/>
  <sheetViews>
    <sheetView showGridLines="0" workbookViewId="0">
      <selection activeCell="E15" sqref="E15"/>
    </sheetView>
  </sheetViews>
  <sheetFormatPr defaultRowHeight="14.25" outlineLevelRow="1" outlineLevelCol="1" x14ac:dyDescent="0.2"/>
  <cols>
    <col min="3" max="3" width="19" bestFit="1" customWidth="1"/>
    <col min="4" max="8" width="12.625" bestFit="1" customWidth="1" outlineLevel="1"/>
  </cols>
  <sheetData>
    <row r="1" spans="2:8" ht="15" thickBot="1" x14ac:dyDescent="0.25"/>
    <row r="2" spans="2:8" ht="15.75" x14ac:dyDescent="0.25">
      <c r="B2" s="72" t="s">
        <v>49</v>
      </c>
      <c r="C2" s="72"/>
      <c r="D2" s="53"/>
      <c r="E2" s="53"/>
      <c r="F2" s="53"/>
      <c r="G2" s="53"/>
      <c r="H2" s="53"/>
    </row>
    <row r="3" spans="2:8" ht="15.75" collapsed="1" x14ac:dyDescent="0.25">
      <c r="B3" s="71"/>
      <c r="C3" s="71"/>
      <c r="D3" s="54" t="s">
        <v>51</v>
      </c>
      <c r="E3" s="54" t="s">
        <v>44</v>
      </c>
      <c r="F3" s="54" t="s">
        <v>46</v>
      </c>
      <c r="G3" s="54" t="s">
        <v>47</v>
      </c>
      <c r="H3" s="54" t="s">
        <v>48</v>
      </c>
    </row>
    <row r="4" spans="2:8" ht="33.75" hidden="1" outlineLevel="1" x14ac:dyDescent="0.25">
      <c r="B4" s="73"/>
      <c r="C4" s="73"/>
      <c r="D4" s="49"/>
      <c r="E4" s="56" t="s">
        <v>45</v>
      </c>
      <c r="F4" s="56" t="s">
        <v>45</v>
      </c>
      <c r="G4" s="56" t="s">
        <v>45</v>
      </c>
      <c r="H4" s="56" t="s">
        <v>45</v>
      </c>
    </row>
    <row r="5" spans="2:8" ht="15" x14ac:dyDescent="0.25">
      <c r="B5" s="74" t="s">
        <v>50</v>
      </c>
      <c r="C5" s="74"/>
      <c r="D5" s="52"/>
      <c r="E5" s="52"/>
      <c r="F5" s="52"/>
      <c r="G5" s="52"/>
      <c r="H5" s="52"/>
    </row>
    <row r="6" spans="2:8" ht="15" outlineLevel="1" x14ac:dyDescent="0.25">
      <c r="B6" s="73"/>
      <c r="C6" s="57" t="s">
        <v>56</v>
      </c>
      <c r="D6" s="50">
        <v>-250000</v>
      </c>
      <c r="E6" s="55">
        <v>-250000</v>
      </c>
      <c r="F6" s="55">
        <v>-265000</v>
      </c>
      <c r="G6" s="55">
        <v>-280000</v>
      </c>
      <c r="H6" s="55">
        <v>-320000</v>
      </c>
    </row>
    <row r="7" spans="2:8" ht="15" outlineLevel="1" x14ac:dyDescent="0.25">
      <c r="B7" s="73"/>
      <c r="C7" s="57" t="s">
        <v>57</v>
      </c>
      <c r="D7" s="50">
        <v>-25000</v>
      </c>
      <c r="E7" s="55">
        <v>-25000</v>
      </c>
      <c r="F7" s="55">
        <v>-26000</v>
      </c>
      <c r="G7" s="55">
        <v>-29000</v>
      </c>
      <c r="H7" s="55">
        <v>-35000</v>
      </c>
    </row>
    <row r="8" spans="2:8" ht="15" x14ac:dyDescent="0.25">
      <c r="B8" s="74" t="s">
        <v>52</v>
      </c>
      <c r="C8" s="74"/>
      <c r="D8" s="52"/>
      <c r="E8" s="52"/>
      <c r="F8" s="52"/>
      <c r="G8" s="52"/>
      <c r="H8" s="52"/>
    </row>
    <row r="9" spans="2:8" ht="15" outlineLevel="1" x14ac:dyDescent="0.25">
      <c r="B9" s="73"/>
      <c r="C9" s="57" t="s">
        <v>58</v>
      </c>
      <c r="D9" s="77">
        <v>0.50792571433673595</v>
      </c>
      <c r="E9" s="77">
        <v>0.50792571433673595</v>
      </c>
      <c r="F9" s="77">
        <v>0.469175292221027</v>
      </c>
      <c r="G9" s="77">
        <v>0.42620566590064701</v>
      </c>
      <c r="H9" s="77">
        <v>0.33454821450330002</v>
      </c>
    </row>
    <row r="10" spans="2:8" ht="15.75" outlineLevel="1" thickBot="1" x14ac:dyDescent="0.3">
      <c r="B10" s="75"/>
      <c r="C10" s="58" t="s">
        <v>41</v>
      </c>
      <c r="D10" s="51">
        <v>315805.35384567099</v>
      </c>
      <c r="E10" s="51">
        <v>315805.35384567099</v>
      </c>
      <c r="F10" s="51">
        <v>298722.82041893603</v>
      </c>
      <c r="G10" s="51">
        <v>274747.94741145801</v>
      </c>
      <c r="H10" s="51">
        <v>217707.29230559399</v>
      </c>
    </row>
    <row r="11" spans="2:8" x14ac:dyDescent="0.2">
      <c r="B11" t="s">
        <v>53</v>
      </c>
    </row>
    <row r="12" spans="2:8" x14ac:dyDescent="0.2">
      <c r="B12" t="s">
        <v>54</v>
      </c>
    </row>
    <row r="13" spans="2:8" x14ac:dyDescent="0.2">
      <c r="B1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Solution</vt:lpstr>
      <vt:lpstr>Scenario Summary</vt:lpstr>
    </vt:vector>
  </TitlesOfParts>
  <Company>Elite Admissions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Meagher</dc:creator>
  <cp:lastModifiedBy>Min-Seok Pang</cp:lastModifiedBy>
  <cp:lastPrinted>2014-02-20T19:48:19Z</cp:lastPrinted>
  <dcterms:created xsi:type="dcterms:W3CDTF">2011-03-22T01:49:51Z</dcterms:created>
  <dcterms:modified xsi:type="dcterms:W3CDTF">2015-04-06T15:09:54Z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086de83e-e394-4b1c-ae2a-d234cfbd8e17</vt:lpwstr>
  </property>
</Properties>
</file>