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spang\Box Sync\Lectures\MIS3534 Strategic Management of Information Technology (Spring 2015)\Week 04\"/>
    </mc:Choice>
  </mc:AlternateContent>
  <bookViews>
    <workbookView xWindow="0" yWindow="30" windowWidth="19185" windowHeight="9090"/>
  </bookViews>
  <sheets>
    <sheet name="Solution" sheetId="1" r:id="rId1"/>
  </sheets>
  <calcPr calcId="152511"/>
</workbook>
</file>

<file path=xl/calcChain.xml><?xml version="1.0" encoding="utf-8"?>
<calcChain xmlns="http://schemas.openxmlformats.org/spreadsheetml/2006/main">
  <c r="C53" i="1" l="1"/>
  <c r="D54" i="1"/>
  <c r="B14" i="1" l="1"/>
  <c r="F27" i="1" l="1"/>
  <c r="G27" i="1" s="1"/>
  <c r="H27" i="1" s="1"/>
  <c r="C47" i="1" l="1"/>
  <c r="D46" i="1"/>
  <c r="C46" i="1"/>
  <c r="B42" i="1"/>
  <c r="B43" i="1" s="1"/>
  <c r="H44" i="1" s="1"/>
  <c r="E35" i="1"/>
  <c r="F35" i="1" s="1"/>
  <c r="G35" i="1" s="1"/>
  <c r="H35" i="1" s="1"/>
  <c r="B24" i="1"/>
  <c r="E18" i="1"/>
  <c r="F18" i="1" s="1"/>
  <c r="G18" i="1" s="1"/>
  <c r="H18" i="1" s="1"/>
  <c r="E7" i="1"/>
  <c r="F7" i="1" s="1"/>
  <c r="G7" i="1" s="1"/>
  <c r="H7" i="1" s="1"/>
  <c r="H46" i="1" s="1"/>
  <c r="F44" i="1" l="1"/>
  <c r="E44" i="1"/>
  <c r="G46" i="1"/>
  <c r="G44" i="1"/>
  <c r="E46" i="1"/>
  <c r="D44" i="1"/>
  <c r="F46" i="1"/>
  <c r="B31" i="1" l="1"/>
  <c r="B33" i="1" s="1"/>
  <c r="D4" i="1" l="1"/>
  <c r="E4" i="1" s="1"/>
  <c r="F4" i="1" s="1"/>
  <c r="G4" i="1" s="1"/>
  <c r="H4" i="1" s="1"/>
  <c r="B26" i="1"/>
  <c r="B15" i="1"/>
  <c r="E5" i="1"/>
  <c r="F5" i="1" s="1"/>
  <c r="G5" i="1" s="1"/>
  <c r="H5" i="1" s="1"/>
  <c r="B16" i="1" l="1"/>
  <c r="E19" i="1" s="1"/>
  <c r="E36" i="1"/>
  <c r="F36" i="1"/>
  <c r="G36" i="1"/>
  <c r="H36" i="1"/>
  <c r="D36" i="1"/>
  <c r="C48" i="1"/>
  <c r="H28" i="1"/>
  <c r="F28" i="1"/>
  <c r="D28" i="1"/>
  <c r="E28" i="1"/>
  <c r="G28" i="1"/>
  <c r="F19" i="1"/>
  <c r="F47" i="1" l="1"/>
  <c r="E47" i="1"/>
  <c r="E48" i="1" s="1"/>
  <c r="C51" i="1"/>
  <c r="C49" i="1" s="1"/>
  <c r="D19" i="1"/>
  <c r="D47" i="1" s="1"/>
  <c r="H19" i="1"/>
  <c r="H47" i="1" s="1"/>
  <c r="G19" i="1"/>
  <c r="G47" i="1" s="1"/>
  <c r="E51" i="1" l="1"/>
  <c r="D48" i="1"/>
  <c r="F48" i="1"/>
  <c r="F51" i="1" s="1"/>
  <c r="D49" i="1" l="1"/>
  <c r="D51" i="1"/>
  <c r="H48" i="1"/>
  <c r="H51" i="1" s="1"/>
  <c r="G48" i="1"/>
  <c r="C52" i="1" s="1"/>
  <c r="E49" i="1" l="1"/>
  <c r="F49" i="1" s="1"/>
  <c r="G49" i="1" s="1"/>
  <c r="H49" i="1" s="1"/>
  <c r="G51" i="1"/>
</calcChain>
</file>

<file path=xl/sharedStrings.xml><?xml version="1.0" encoding="utf-8"?>
<sst xmlns="http://schemas.openxmlformats.org/spreadsheetml/2006/main" count="44" uniqueCount="43">
  <si>
    <t>Users</t>
  </si>
  <si>
    <t>Users with new badges processed</t>
  </si>
  <si>
    <t>Savings (labor hours)</t>
  </si>
  <si>
    <t>Reduction in labor hours spent on detection</t>
  </si>
  <si>
    <t>Savings in monthly labor hours</t>
  </si>
  <si>
    <t>Year</t>
  </si>
  <si>
    <t>Ongoing Identity Management Activity Costs</t>
  </si>
  <si>
    <t xml:space="preserve">Hourly cost of labor </t>
  </si>
  <si>
    <t>Savings on Badge Processing</t>
  </si>
  <si>
    <t>Savings on New User On-Boarding</t>
  </si>
  <si>
    <t>New User On-Boarding Labor</t>
  </si>
  <si>
    <t>New Badge Processing</t>
  </si>
  <si>
    <t>Record-Keeping Accuracy</t>
  </si>
  <si>
    <t xml:space="preserve">Savings on Identity Management Activity </t>
  </si>
  <si>
    <t>Savings on Record-Keeping</t>
  </si>
  <si>
    <t>San Francisco Ariport SAFE Investment Analysis</t>
  </si>
  <si>
    <t>Initial purchase cost</t>
  </si>
  <si>
    <t>Annual maintenance cost</t>
  </si>
  <si>
    <t xml:space="preserve">Discount rate </t>
  </si>
  <si>
    <t>Current time (labor hours)</t>
  </si>
  <si>
    <t>Dollar savings per user</t>
  </si>
  <si>
    <t>Toronto ID processing cost (before SAFE)</t>
  </si>
  <si>
    <t>Toronto ID processing cost (after SAFE)</t>
  </si>
  <si>
    <t>SFO current badge processing cost</t>
  </si>
  <si>
    <t>SFO cost savings per badge processed</t>
  </si>
  <si>
    <t>Hours spent annually per user on identity management</t>
  </si>
  <si>
    <t>Reduction in labor time spent on identity management</t>
  </si>
  <si>
    <t>Number of employees in record-keeping</t>
  </si>
  <si>
    <t>Number of hours per month for record-keeping</t>
  </si>
  <si>
    <t>Savings in annual labor hours</t>
  </si>
  <si>
    <t>Cumulative Cash Flow</t>
  </si>
  <si>
    <t>IRR from Investment</t>
  </si>
  <si>
    <t>NPV of Investment</t>
  </si>
  <si>
    <t>New time (labor hours, as in Toronto)</t>
  </si>
  <si>
    <t>Total Cash Outflows</t>
  </si>
  <si>
    <t>Total Savings</t>
  </si>
  <si>
    <t>Net Cash Flow</t>
  </si>
  <si>
    <t># of new users</t>
  </si>
  <si>
    <t>Annual growth rate (%) in the number of new years</t>
  </si>
  <si>
    <t>Annual growth rate (%) in the number of users to manage</t>
  </si>
  <si>
    <t>NPV of Cash Flow</t>
  </si>
  <si>
    <t>Toronto ID processing cost reduction (%)</t>
  </si>
  <si>
    <t>Payback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</si>
</sst>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0.000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9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5" fontId="3" fillId="0" borderId="0" xfId="2" applyNumberFormat="1" applyFont="1" applyFill="1" applyBorder="1"/>
    <xf numFmtId="0" fontId="0" fillId="0" borderId="0" xfId="0" applyFill="1" applyBorder="1" applyAlignment="1">
      <alignment horizontal="left" indent="1"/>
    </xf>
    <xf numFmtId="2" fontId="4" fillId="0" borderId="0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 applyFill="1" applyBorder="1"/>
    <xf numFmtId="167" fontId="0" fillId="0" borderId="0" xfId="2" applyNumberFormat="1" applyFont="1" applyFill="1" applyBorder="1"/>
    <xf numFmtId="0" fontId="2" fillId="0" borderId="0" xfId="0" applyFont="1" applyFill="1" applyBorder="1" applyAlignment="1">
      <alignment horizontal="left"/>
    </xf>
    <xf numFmtId="165" fontId="4" fillId="0" borderId="0" xfId="2" applyNumberFormat="1" applyFont="1" applyFill="1" applyBorder="1"/>
    <xf numFmtId="166" fontId="0" fillId="0" borderId="0" xfId="3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3" fontId="0" fillId="0" borderId="0" xfId="0" applyNumberFormat="1" applyFill="1" applyBorder="1"/>
    <xf numFmtId="164" fontId="0" fillId="0" borderId="0" xfId="1" applyNumberFormat="1" applyFont="1" applyFill="1" applyBorder="1"/>
    <xf numFmtId="164" fontId="3" fillId="0" borderId="0" xfId="1" applyNumberFormat="1" applyFont="1" applyFill="1" applyBorder="1"/>
    <xf numFmtId="165" fontId="3" fillId="2" borderId="0" xfId="2" applyNumberFormat="1" applyFont="1" applyFill="1" applyBorder="1"/>
    <xf numFmtId="9" fontId="3" fillId="2" borderId="0" xfId="0" applyNumberFormat="1" applyFont="1" applyFill="1" applyBorder="1"/>
    <xf numFmtId="167" fontId="3" fillId="2" borderId="0" xfId="2" applyNumberFormat="1" applyFont="1" applyFill="1" applyBorder="1"/>
    <xf numFmtId="9" fontId="3" fillId="2" borderId="0" xfId="2" applyNumberFormat="1" applyFont="1" applyFill="1" applyBorder="1"/>
    <xf numFmtId="0" fontId="3" fillId="2" borderId="0" xfId="0" applyFont="1" applyFill="1" applyBorder="1"/>
    <xf numFmtId="0" fontId="0" fillId="0" borderId="0" xfId="0" applyFont="1" applyFill="1" applyBorder="1"/>
    <xf numFmtId="164" fontId="3" fillId="2" borderId="0" xfId="1" applyNumberFormat="1" applyFont="1" applyFill="1" applyBorder="1"/>
    <xf numFmtId="166" fontId="4" fillId="0" borderId="0" xfId="0" applyNumberFormat="1" applyFont="1" applyFill="1" applyBorder="1"/>
    <xf numFmtId="0" fontId="3" fillId="2" borderId="0" xfId="1" applyNumberFormat="1" applyFont="1" applyFill="1" applyBorder="1"/>
    <xf numFmtId="166" fontId="3" fillId="2" borderId="0" xfId="3" applyNumberFormat="1" applyFont="1" applyFill="1" applyBorder="1"/>
    <xf numFmtId="2" fontId="3" fillId="2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/>
    <xf numFmtId="9" fontId="0" fillId="0" borderId="2" xfId="0" applyNumberFormat="1" applyFill="1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165" fontId="3" fillId="0" borderId="1" xfId="2" applyNumberFormat="1" applyFont="1" applyFill="1" applyBorder="1"/>
    <xf numFmtId="165" fontId="3" fillId="2" borderId="1" xfId="2" applyNumberFormat="1" applyFont="1" applyFill="1" applyBorder="1"/>
    <xf numFmtId="0" fontId="0" fillId="0" borderId="3" xfId="0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left"/>
    </xf>
    <xf numFmtId="165" fontId="4" fillId="0" borderId="1" xfId="2" applyNumberFormat="1" applyFont="1" applyFill="1" applyBorder="1"/>
    <xf numFmtId="0" fontId="0" fillId="0" borderId="3" xfId="0" applyFill="1" applyBorder="1" applyAlignment="1">
      <alignment horizontal="left" indent="1"/>
    </xf>
    <xf numFmtId="165" fontId="4" fillId="0" borderId="3" xfId="2" applyNumberFormat="1" applyFont="1" applyFill="1" applyBorder="1"/>
    <xf numFmtId="167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 applyBorder="1"/>
    <xf numFmtId="168" fontId="4" fillId="0" borderId="1" xfId="0" applyNumberFormat="1" applyFont="1" applyFill="1" applyBorder="1"/>
    <xf numFmtId="10" fontId="4" fillId="0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5" fillId="0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G53" sqref="G53"/>
    </sheetView>
  </sheetViews>
  <sheetFormatPr defaultRowHeight="14.25" x14ac:dyDescent="0.2"/>
  <cols>
    <col min="1" max="1" width="50.625" style="1" bestFit="1" customWidth="1"/>
    <col min="2" max="2" width="7.5" style="1" bestFit="1" customWidth="1"/>
    <col min="3" max="3" width="11.5" style="1" bestFit="1" customWidth="1"/>
    <col min="4" max="8" width="10.625" style="1" customWidth="1"/>
    <col min="9" max="9" width="9" style="1"/>
    <col min="10" max="10" width="9.875" style="1" bestFit="1" customWidth="1"/>
    <col min="11" max="16384" width="9" style="1"/>
  </cols>
  <sheetData>
    <row r="1" spans="1:10" ht="18" x14ac:dyDescent="0.25">
      <c r="A1" s="51" t="s">
        <v>15</v>
      </c>
      <c r="B1" s="51"/>
      <c r="C1" s="51"/>
      <c r="D1" s="51"/>
      <c r="E1" s="51"/>
      <c r="F1" s="51"/>
      <c r="G1" s="51"/>
      <c r="H1" s="51"/>
    </row>
    <row r="2" spans="1:10" x14ac:dyDescent="0.2">
      <c r="B2" s="2"/>
      <c r="C2" s="2"/>
    </row>
    <row r="3" spans="1:10" ht="15" x14ac:dyDescent="0.25">
      <c r="A3" s="30"/>
      <c r="B3" s="31"/>
      <c r="C3" s="49" t="s">
        <v>5</v>
      </c>
      <c r="D3" s="50"/>
      <c r="E3" s="50"/>
      <c r="F3" s="50"/>
      <c r="G3" s="50"/>
      <c r="H3" s="50"/>
    </row>
    <row r="4" spans="1:10" ht="15" x14ac:dyDescent="0.25">
      <c r="C4" s="3">
        <v>0</v>
      </c>
      <c r="D4" s="4">
        <f>C4+1</f>
        <v>1</v>
      </c>
      <c r="E4" s="4">
        <f t="shared" ref="E4:H5" si="0">D4+1</f>
        <v>2</v>
      </c>
      <c r="F4" s="4">
        <f t="shared" si="0"/>
        <v>3</v>
      </c>
      <c r="G4" s="4">
        <f t="shared" si="0"/>
        <v>4</v>
      </c>
      <c r="H4" s="4">
        <f t="shared" si="0"/>
        <v>5</v>
      </c>
    </row>
    <row r="5" spans="1:10" ht="15" x14ac:dyDescent="0.25">
      <c r="A5" s="32"/>
      <c r="B5" s="32"/>
      <c r="C5" s="33">
        <v>2008</v>
      </c>
      <c r="D5" s="34">
        <v>2009</v>
      </c>
      <c r="E5" s="34">
        <f t="shared" si="0"/>
        <v>2010</v>
      </c>
      <c r="F5" s="34">
        <f t="shared" si="0"/>
        <v>2011</v>
      </c>
      <c r="G5" s="34">
        <f t="shared" si="0"/>
        <v>2012</v>
      </c>
      <c r="H5" s="34">
        <f t="shared" si="0"/>
        <v>2013</v>
      </c>
    </row>
    <row r="6" spans="1:10" ht="15" x14ac:dyDescent="0.25">
      <c r="A6" s="3" t="s">
        <v>16</v>
      </c>
      <c r="C6" s="19">
        <v>-250000</v>
      </c>
      <c r="D6" s="5"/>
      <c r="E6" s="5"/>
      <c r="F6" s="5"/>
      <c r="G6" s="5"/>
      <c r="H6" s="5"/>
    </row>
    <row r="7" spans="1:10" x14ac:dyDescent="0.2">
      <c r="A7" s="35" t="s">
        <v>17</v>
      </c>
      <c r="B7" s="32"/>
      <c r="C7" s="36"/>
      <c r="D7" s="37">
        <v>-25000</v>
      </c>
      <c r="E7" s="36">
        <f>D7</f>
        <v>-25000</v>
      </c>
      <c r="F7" s="36">
        <f>E7</f>
        <v>-25000</v>
      </c>
      <c r="G7" s="36">
        <f>F7</f>
        <v>-25000</v>
      </c>
      <c r="H7" s="36">
        <f>G7</f>
        <v>-25000</v>
      </c>
    </row>
    <row r="8" spans="1:10" x14ac:dyDescent="0.2">
      <c r="A8" s="38"/>
      <c r="B8" s="38"/>
      <c r="C8" s="38"/>
      <c r="D8" s="38"/>
      <c r="E8" s="38"/>
      <c r="F8" s="38"/>
      <c r="G8" s="38"/>
      <c r="H8" s="38"/>
    </row>
    <row r="9" spans="1:10" x14ac:dyDescent="0.2">
      <c r="A9" s="24" t="s">
        <v>18</v>
      </c>
      <c r="B9" s="20">
        <v>0.1</v>
      </c>
    </row>
    <row r="10" spans="1:10" x14ac:dyDescent="0.2">
      <c r="A10" s="39" t="s">
        <v>7</v>
      </c>
      <c r="B10" s="8">
        <v>8</v>
      </c>
      <c r="C10" s="32"/>
      <c r="D10" s="32"/>
      <c r="E10" s="32"/>
      <c r="F10" s="32"/>
      <c r="G10" s="32"/>
      <c r="H10" s="32"/>
    </row>
    <row r="11" spans="1:10" x14ac:dyDescent="0.2">
      <c r="A11" s="38"/>
      <c r="B11" s="38"/>
      <c r="C11" s="38"/>
      <c r="D11" s="38"/>
      <c r="E11" s="38"/>
      <c r="F11" s="38"/>
      <c r="G11" s="38"/>
      <c r="H11" s="38"/>
    </row>
    <row r="12" spans="1:10" ht="15" collapsed="1" x14ac:dyDescent="0.25">
      <c r="A12" s="3" t="s">
        <v>10</v>
      </c>
    </row>
    <row r="13" spans="1:10" x14ac:dyDescent="0.2">
      <c r="A13" s="6" t="s">
        <v>19</v>
      </c>
      <c r="B13" s="23">
        <v>6</v>
      </c>
    </row>
    <row r="14" spans="1:10" x14ac:dyDescent="0.2">
      <c r="A14" s="6" t="s">
        <v>33</v>
      </c>
      <c r="B14" s="29">
        <f>1/3</f>
        <v>0.33333333333333331</v>
      </c>
    </row>
    <row r="15" spans="1:10" x14ac:dyDescent="0.2">
      <c r="A15" s="6" t="s">
        <v>2</v>
      </c>
      <c r="B15" s="7">
        <f>B13-B14</f>
        <v>5.666666666666667</v>
      </c>
    </row>
    <row r="16" spans="1:10" x14ac:dyDescent="0.2">
      <c r="A16" s="6" t="s">
        <v>20</v>
      </c>
      <c r="B16" s="8">
        <f>B10*B15</f>
        <v>45.333333333333336</v>
      </c>
      <c r="C16" s="9"/>
      <c r="J16" s="9"/>
    </row>
    <row r="17" spans="1:8" x14ac:dyDescent="0.2">
      <c r="A17" s="6" t="s">
        <v>38</v>
      </c>
      <c r="B17" s="22">
        <v>0.1</v>
      </c>
    </row>
    <row r="18" spans="1:8" x14ac:dyDescent="0.2">
      <c r="A18" s="6" t="s">
        <v>37</v>
      </c>
      <c r="D18" s="25">
        <v>2000</v>
      </c>
      <c r="E18" s="18">
        <f>D18*(1+$B$17)</f>
        <v>2200</v>
      </c>
      <c r="F18" s="18">
        <f>E18*(1+$B$17)</f>
        <v>2420</v>
      </c>
      <c r="G18" s="18">
        <f>F18*(1+$B$17)</f>
        <v>2662</v>
      </c>
      <c r="H18" s="18">
        <f>G18*(1+$B$17)</f>
        <v>2928.2000000000003</v>
      </c>
    </row>
    <row r="19" spans="1:8" ht="15" x14ac:dyDescent="0.25">
      <c r="A19" s="40" t="s">
        <v>9</v>
      </c>
      <c r="B19" s="32"/>
      <c r="C19" s="32"/>
      <c r="D19" s="41">
        <f>D18*$B$16</f>
        <v>90666.666666666672</v>
      </c>
      <c r="E19" s="41">
        <f>E18*$B$16</f>
        <v>99733.333333333343</v>
      </c>
      <c r="F19" s="41">
        <f>F18*$B$16</f>
        <v>109706.66666666667</v>
      </c>
      <c r="G19" s="41">
        <f>G18*$B$16</f>
        <v>120677.33333333334</v>
      </c>
      <c r="H19" s="41">
        <f>H18*$B$16</f>
        <v>132745.06666666668</v>
      </c>
    </row>
    <row r="20" spans="1:8" collapsed="1" x14ac:dyDescent="0.2">
      <c r="A20" s="38"/>
      <c r="B20" s="38"/>
      <c r="C20" s="38"/>
      <c r="D20" s="38"/>
      <c r="E20" s="38"/>
      <c r="F20" s="38"/>
      <c r="G20" s="38"/>
      <c r="H20" s="38"/>
    </row>
    <row r="21" spans="1:8" ht="15" x14ac:dyDescent="0.25">
      <c r="A21" s="3" t="s">
        <v>11</v>
      </c>
    </row>
    <row r="22" spans="1:8" x14ac:dyDescent="0.2">
      <c r="A22" s="6" t="s">
        <v>21</v>
      </c>
      <c r="B22" s="21">
        <v>49</v>
      </c>
      <c r="C22" s="13"/>
    </row>
    <row r="23" spans="1:8" x14ac:dyDescent="0.2">
      <c r="A23" s="6" t="s">
        <v>22</v>
      </c>
      <c r="B23" s="21">
        <v>35</v>
      </c>
      <c r="C23" s="13"/>
    </row>
    <row r="24" spans="1:8" x14ac:dyDescent="0.2">
      <c r="A24" s="6" t="s">
        <v>41</v>
      </c>
      <c r="B24" s="26">
        <f>1-(B23/B22)</f>
        <v>0.2857142857142857</v>
      </c>
      <c r="C24" s="13"/>
    </row>
    <row r="25" spans="1:8" x14ac:dyDescent="0.2">
      <c r="A25" s="6" t="s">
        <v>23</v>
      </c>
      <c r="B25" s="21">
        <v>44</v>
      </c>
      <c r="C25" s="10"/>
    </row>
    <row r="26" spans="1:8" x14ac:dyDescent="0.2">
      <c r="A26" s="6" t="s">
        <v>24</v>
      </c>
      <c r="B26" s="8">
        <f>B24*B25</f>
        <v>12.571428571428571</v>
      </c>
      <c r="C26" s="10"/>
    </row>
    <row r="27" spans="1:8" x14ac:dyDescent="0.2">
      <c r="A27" s="6" t="s">
        <v>1</v>
      </c>
      <c r="D27" s="25">
        <v>2000</v>
      </c>
      <c r="E27" s="25">
        <v>5000</v>
      </c>
      <c r="F27" s="18">
        <f>E27</f>
        <v>5000</v>
      </c>
      <c r="G27" s="18">
        <f t="shared" ref="G27:H27" si="1">F27</f>
        <v>5000</v>
      </c>
      <c r="H27" s="18">
        <f t="shared" si="1"/>
        <v>5000</v>
      </c>
    </row>
    <row r="28" spans="1:8" ht="15" x14ac:dyDescent="0.25">
      <c r="A28" s="40" t="s">
        <v>8</v>
      </c>
      <c r="B28" s="32"/>
      <c r="C28" s="32"/>
      <c r="D28" s="41">
        <f>D27*$B$26</f>
        <v>25142.857142857141</v>
      </c>
      <c r="E28" s="41">
        <f t="shared" ref="E28:H28" si="2">E27*$B$26</f>
        <v>62857.142857142855</v>
      </c>
      <c r="F28" s="41">
        <f t="shared" si="2"/>
        <v>62857.142857142855</v>
      </c>
      <c r="G28" s="41">
        <f t="shared" si="2"/>
        <v>62857.142857142855</v>
      </c>
      <c r="H28" s="41">
        <f t="shared" si="2"/>
        <v>62857.142857142855</v>
      </c>
    </row>
    <row r="29" spans="1:8" x14ac:dyDescent="0.2">
      <c r="A29" s="42"/>
      <c r="B29" s="38"/>
      <c r="C29" s="38"/>
      <c r="D29" s="43"/>
      <c r="E29" s="43"/>
      <c r="F29" s="43"/>
      <c r="G29" s="43"/>
      <c r="H29" s="43"/>
    </row>
    <row r="30" spans="1:8" ht="15" x14ac:dyDescent="0.25">
      <c r="A30" s="11" t="s">
        <v>6</v>
      </c>
      <c r="D30" s="12"/>
      <c r="E30" s="12"/>
      <c r="F30" s="12"/>
      <c r="G30" s="12"/>
      <c r="H30" s="12"/>
    </row>
    <row r="31" spans="1:8" x14ac:dyDescent="0.2">
      <c r="A31" s="6" t="s">
        <v>25</v>
      </c>
      <c r="B31" s="27">
        <f>15/60</f>
        <v>0.25</v>
      </c>
      <c r="D31" s="12"/>
      <c r="E31" s="12"/>
      <c r="F31" s="12"/>
      <c r="G31" s="12"/>
      <c r="H31" s="12"/>
    </row>
    <row r="32" spans="1:8" x14ac:dyDescent="0.2">
      <c r="A32" s="6" t="s">
        <v>26</v>
      </c>
      <c r="B32" s="28">
        <v>0.35</v>
      </c>
      <c r="D32" s="12"/>
      <c r="E32" s="12"/>
      <c r="F32" s="12"/>
      <c r="G32" s="12"/>
      <c r="H32" s="12"/>
    </row>
    <row r="33" spans="1:10" x14ac:dyDescent="0.2">
      <c r="A33" s="6" t="s">
        <v>20</v>
      </c>
      <c r="B33" s="8">
        <f>B31*B32*B10</f>
        <v>0.7</v>
      </c>
      <c r="D33" s="12"/>
      <c r="E33" s="12"/>
      <c r="F33" s="12"/>
      <c r="G33" s="12"/>
      <c r="H33" s="12"/>
    </row>
    <row r="34" spans="1:10" x14ac:dyDescent="0.2">
      <c r="A34" s="6" t="s">
        <v>39</v>
      </c>
      <c r="B34" s="22">
        <v>0.05</v>
      </c>
      <c r="C34" s="10"/>
      <c r="J34" s="9"/>
    </row>
    <row r="35" spans="1:10" x14ac:dyDescent="0.2">
      <c r="A35" s="6" t="s">
        <v>0</v>
      </c>
      <c r="D35" s="25">
        <v>20000</v>
      </c>
      <c r="E35" s="18">
        <f>D35*(1+$B$34)</f>
        <v>21000</v>
      </c>
      <c r="F35" s="18">
        <f>E35*(1+$B$34)</f>
        <v>22050</v>
      </c>
      <c r="G35" s="18">
        <f>F35*(1+$B$34)</f>
        <v>23152.5</v>
      </c>
      <c r="H35" s="18">
        <f>G35*(1+$B$34)</f>
        <v>24310.125</v>
      </c>
    </row>
    <row r="36" spans="1:10" ht="15" x14ac:dyDescent="0.25">
      <c r="A36" s="40" t="s">
        <v>13</v>
      </c>
      <c r="B36" s="32"/>
      <c r="C36" s="32"/>
      <c r="D36" s="41">
        <f>D35*$B$33</f>
        <v>14000</v>
      </c>
      <c r="E36" s="41">
        <f t="shared" ref="E36:H36" si="3">E35*$B$33</f>
        <v>14699.999999999998</v>
      </c>
      <c r="F36" s="41">
        <f t="shared" si="3"/>
        <v>15434.999999999998</v>
      </c>
      <c r="G36" s="41">
        <f t="shared" si="3"/>
        <v>16206.749999999998</v>
      </c>
      <c r="H36" s="41">
        <f t="shared" si="3"/>
        <v>17017.087499999998</v>
      </c>
    </row>
    <row r="37" spans="1:10" x14ac:dyDescent="0.2">
      <c r="A37" s="42"/>
      <c r="B37" s="38"/>
      <c r="C37" s="38"/>
      <c r="D37" s="38"/>
      <c r="E37" s="38"/>
      <c r="F37" s="38"/>
      <c r="G37" s="38"/>
      <c r="H37" s="38"/>
    </row>
    <row r="38" spans="1:10" ht="15" x14ac:dyDescent="0.25">
      <c r="A38" s="11" t="s">
        <v>12</v>
      </c>
    </row>
    <row r="39" spans="1:10" x14ac:dyDescent="0.2">
      <c r="A39" s="6" t="s">
        <v>27</v>
      </c>
      <c r="B39" s="27">
        <v>7</v>
      </c>
    </row>
    <row r="40" spans="1:10" x14ac:dyDescent="0.2">
      <c r="A40" s="6" t="s">
        <v>28</v>
      </c>
      <c r="B40" s="27">
        <v>8</v>
      </c>
    </row>
    <row r="41" spans="1:10" x14ac:dyDescent="0.2">
      <c r="A41" s="6" t="s">
        <v>3</v>
      </c>
      <c r="B41" s="20">
        <v>0.88</v>
      </c>
      <c r="C41" s="2"/>
    </row>
    <row r="42" spans="1:10" x14ac:dyDescent="0.2">
      <c r="A42" s="6" t="s">
        <v>4</v>
      </c>
      <c r="B42" s="14">
        <f>B39*B40*B41</f>
        <v>49.28</v>
      </c>
    </row>
    <row r="43" spans="1:10" x14ac:dyDescent="0.2">
      <c r="A43" s="6" t="s">
        <v>29</v>
      </c>
      <c r="B43" s="14">
        <f>B42*12</f>
        <v>591.36</v>
      </c>
    </row>
    <row r="44" spans="1:10" ht="15" x14ac:dyDescent="0.25">
      <c r="A44" s="40" t="s">
        <v>14</v>
      </c>
      <c r="B44" s="32"/>
      <c r="C44" s="32"/>
      <c r="D44" s="44">
        <f>$B$43*$B$10</f>
        <v>4730.88</v>
      </c>
      <c r="E44" s="44">
        <f>$B$43*$B$10</f>
        <v>4730.88</v>
      </c>
      <c r="F44" s="44">
        <f>$B$43*$B$10</f>
        <v>4730.88</v>
      </c>
      <c r="G44" s="44">
        <f>$B$43*$B$10</f>
        <v>4730.88</v>
      </c>
      <c r="H44" s="44">
        <f>$B$43*$B$10</f>
        <v>4730.88</v>
      </c>
    </row>
    <row r="45" spans="1:10" x14ac:dyDescent="0.2">
      <c r="A45" s="38"/>
      <c r="B45" s="38"/>
      <c r="C45" s="38"/>
      <c r="D45" s="38"/>
      <c r="E45" s="38"/>
      <c r="F45" s="38"/>
      <c r="G45" s="38"/>
      <c r="H45" s="38"/>
    </row>
    <row r="46" spans="1:10" x14ac:dyDescent="0.2">
      <c r="A46" s="1" t="s">
        <v>34</v>
      </c>
      <c r="C46" s="15">
        <f t="shared" ref="C46:H46" si="4">C6+C7</f>
        <v>-250000</v>
      </c>
      <c r="D46" s="15">
        <f t="shared" si="4"/>
        <v>-25000</v>
      </c>
      <c r="E46" s="15">
        <f t="shared" si="4"/>
        <v>-25000</v>
      </c>
      <c r="F46" s="15">
        <f t="shared" si="4"/>
        <v>-25000</v>
      </c>
      <c r="G46" s="15">
        <f t="shared" si="4"/>
        <v>-25000</v>
      </c>
      <c r="H46" s="15">
        <f t="shared" si="4"/>
        <v>-25000</v>
      </c>
    </row>
    <row r="47" spans="1:10" x14ac:dyDescent="0.2">
      <c r="A47" s="1" t="s">
        <v>35</v>
      </c>
      <c r="C47" s="15">
        <f t="shared" ref="C47:H47" si="5">C19+C28+C36+C44</f>
        <v>0</v>
      </c>
      <c r="D47" s="15">
        <f t="shared" si="5"/>
        <v>134540.40380952382</v>
      </c>
      <c r="E47" s="15">
        <f t="shared" si="5"/>
        <v>182021.35619047622</v>
      </c>
      <c r="F47" s="15">
        <f t="shared" si="5"/>
        <v>192729.68952380953</v>
      </c>
      <c r="G47" s="15">
        <f t="shared" si="5"/>
        <v>204472.10619047622</v>
      </c>
      <c r="H47" s="15">
        <f t="shared" si="5"/>
        <v>217350.17702380955</v>
      </c>
    </row>
    <row r="48" spans="1:10" x14ac:dyDescent="0.2">
      <c r="A48" s="1" t="s">
        <v>36</v>
      </c>
      <c r="C48" s="15">
        <f>C47+C46</f>
        <v>-250000</v>
      </c>
      <c r="D48" s="15">
        <f>D47+D46</f>
        <v>109540.40380952382</v>
      </c>
      <c r="E48" s="15">
        <f>E47+E46</f>
        <v>157021.35619047622</v>
      </c>
      <c r="F48" s="15">
        <f t="shared" ref="F48:H48" si="6">F47+F46</f>
        <v>167729.68952380953</v>
      </c>
      <c r="G48" s="15">
        <f t="shared" si="6"/>
        <v>179472.10619047622</v>
      </c>
      <c r="H48" s="15">
        <f t="shared" si="6"/>
        <v>192350.17702380955</v>
      </c>
    </row>
    <row r="49" spans="1:8" x14ac:dyDescent="0.2">
      <c r="A49" s="1" t="s">
        <v>30</v>
      </c>
      <c r="C49" s="15">
        <f>C51</f>
        <v>-250000</v>
      </c>
      <c r="D49" s="15">
        <f>C49+D48</f>
        <v>-140459.59619047618</v>
      </c>
      <c r="E49" s="15">
        <f>D49+E48</f>
        <v>16561.760000000038</v>
      </c>
      <c r="F49" s="15">
        <f>E49+F48</f>
        <v>184291.44952380957</v>
      </c>
      <c r="G49" s="15">
        <f>F49+G48</f>
        <v>363763.55571428582</v>
      </c>
      <c r="H49" s="15">
        <f>G49+H48</f>
        <v>556113.73273809534</v>
      </c>
    </row>
    <row r="50" spans="1:8" x14ac:dyDescent="0.2">
      <c r="C50" s="15"/>
      <c r="D50" s="15"/>
      <c r="E50" s="15"/>
      <c r="F50" s="15"/>
      <c r="G50" s="15"/>
      <c r="H50" s="15"/>
    </row>
    <row r="51" spans="1:8" x14ac:dyDescent="0.2">
      <c r="A51" s="1" t="s">
        <v>40</v>
      </c>
      <c r="C51" s="15">
        <f>(C48)/((1+$B$1)^C4)</f>
        <v>-250000</v>
      </c>
      <c r="D51" s="15">
        <f>(D48)/((1+$B$9)^D4)</f>
        <v>99582.185281385289</v>
      </c>
      <c r="E51" s="15">
        <f>(E48)/((1+$B$9)^E4)</f>
        <v>129769.71585989768</v>
      </c>
      <c r="F51" s="15">
        <f>(F48)/((1+$B$9)^F4)</f>
        <v>126017.79828986437</v>
      </c>
      <c r="G51" s="15">
        <f>(G48)/((1+$B$9)^G4)</f>
        <v>122581.86339080402</v>
      </c>
      <c r="H51" s="15">
        <f>(H48)/((1+$B$9)^H4)</f>
        <v>119434.32640828649</v>
      </c>
    </row>
    <row r="52" spans="1:8" ht="15" x14ac:dyDescent="0.25">
      <c r="A52" s="3" t="s">
        <v>31</v>
      </c>
      <c r="C52" s="48">
        <f>IRR(C48:H48)</f>
        <v>0.50792571433673617</v>
      </c>
      <c r="D52" s="15"/>
      <c r="E52" s="14"/>
      <c r="F52" s="14"/>
      <c r="G52" s="14"/>
      <c r="H52" s="14"/>
    </row>
    <row r="53" spans="1:8" ht="15" x14ac:dyDescent="0.25">
      <c r="A53" s="3" t="s">
        <v>32</v>
      </c>
      <c r="C53" s="15">
        <f>NPV(B9,C48,D48,E48,F48,G48,H48)</f>
        <v>315805.3538456707</v>
      </c>
    </row>
    <row r="54" spans="1:8" ht="15" x14ac:dyDescent="0.25">
      <c r="A54" s="33" t="s">
        <v>42</v>
      </c>
      <c r="B54" s="32"/>
      <c r="C54" s="45"/>
      <c r="D54" s="47">
        <f>1+(-1*D49/E48)</f>
        <v>1.8945254301592604</v>
      </c>
      <c r="E54" s="47"/>
      <c r="F54" s="32"/>
      <c r="G54" s="32"/>
      <c r="H54" s="32"/>
    </row>
    <row r="58" spans="1:8" x14ac:dyDescent="0.2">
      <c r="A58" s="16"/>
    </row>
    <row r="59" spans="1:8" x14ac:dyDescent="0.2">
      <c r="A59" s="17"/>
    </row>
    <row r="62" spans="1:8" x14ac:dyDescent="0.2">
      <c r="D62" s="46"/>
    </row>
    <row r="63" spans="1:8" x14ac:dyDescent="0.2">
      <c r="E63" s="46"/>
      <c r="F63" s="46"/>
    </row>
  </sheetData>
  <mergeCells count="2">
    <mergeCell ref="C3:H3"/>
    <mergeCell ref="A1:H1"/>
  </mergeCells>
  <pageMargins left="0.25" right="0.25" top="0.75" bottom="0.75" header="0.3" footer="0.3"/>
  <pageSetup orientation="landscape" r:id="rId1"/>
  <ignoredErrors>
    <ignoredError sqref="B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</vt:lpstr>
    </vt:vector>
  </TitlesOfParts>
  <Company>Elite Admissions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Meagher</dc:creator>
  <cp:lastModifiedBy>Min-Seok Pang</cp:lastModifiedBy>
  <cp:lastPrinted>2014-02-20T19:52:21Z</cp:lastPrinted>
  <dcterms:created xsi:type="dcterms:W3CDTF">2011-03-22T01:49:51Z</dcterms:created>
  <dcterms:modified xsi:type="dcterms:W3CDTF">2015-02-04T16:26:04Z</dcterms:modified>
</cp:coreProperties>
</file>