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oxmis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31" i="1"/>
  <c r="D37" i="1"/>
  <c r="C37" i="1"/>
  <c r="D30" i="1"/>
  <c r="D23" i="1"/>
  <c r="O4" i="1"/>
  <c r="C30" i="1" l="1"/>
  <c r="K12" i="1" l="1"/>
  <c r="K6" i="1"/>
  <c r="K5" i="1" l="1"/>
  <c r="J6" i="1"/>
  <c r="C6" i="1"/>
  <c r="N5" i="1" l="1"/>
  <c r="O5" i="1" s="1"/>
  <c r="N7" i="1"/>
  <c r="O7" i="1" s="1"/>
  <c r="N6" i="1"/>
  <c r="O6" i="1" s="1"/>
  <c r="N4" i="1"/>
  <c r="O8" i="1" s="1"/>
  <c r="C7" i="1"/>
  <c r="C8" i="1" s="1"/>
  <c r="J15" i="1"/>
  <c r="K14" i="1"/>
  <c r="L12" i="1"/>
  <c r="K13" i="1"/>
  <c r="G7" i="1"/>
  <c r="G8" i="1" s="1"/>
  <c r="G9" i="1" s="1"/>
  <c r="C9" i="1" l="1"/>
  <c r="C24" i="1"/>
  <c r="D14" i="1"/>
  <c r="D38" i="1" s="1"/>
  <c r="E36" i="1" s="1"/>
  <c r="D31" i="1"/>
  <c r="E29" i="1" s="1"/>
  <c r="G11" i="1"/>
  <c r="F12" i="1" s="1"/>
  <c r="L13" i="1"/>
  <c r="L14" i="1" s="1"/>
  <c r="L15" i="1" s="1"/>
  <c r="D24" i="1" l="1"/>
  <c r="E22" i="1" s="1"/>
  <c r="E15" i="1" l="1"/>
  <c r="F29" i="1"/>
  <c r="F36" i="1" l="1"/>
  <c r="F23" i="1"/>
</calcChain>
</file>

<file path=xl/sharedStrings.xml><?xml version="1.0" encoding="utf-8"?>
<sst xmlns="http://schemas.openxmlformats.org/spreadsheetml/2006/main" count="71" uniqueCount="54">
  <si>
    <t>customers</t>
  </si>
  <si>
    <t>revenue</t>
  </si>
  <si>
    <t>device</t>
  </si>
  <si>
    <t>months</t>
  </si>
  <si>
    <t>premium</t>
  </si>
  <si>
    <t>1yr profit</t>
  </si>
  <si>
    <t>2yr profit</t>
  </si>
  <si>
    <t>devices</t>
  </si>
  <si>
    <t>yr 0</t>
  </si>
  <si>
    <t>Yr 1</t>
  </si>
  <si>
    <t>marketing, etc</t>
  </si>
  <si>
    <t>Yr 2</t>
  </si>
  <si>
    <t>Yr 3</t>
  </si>
  <si>
    <t>Profit To Date</t>
  </si>
  <si>
    <t>travel expense</t>
  </si>
  <si>
    <t xml:space="preserve">HealthWatch </t>
  </si>
  <si>
    <t>Three Year Business Plan</t>
  </si>
  <si>
    <t>Costs</t>
  </si>
  <si>
    <t>Revenue</t>
  </si>
  <si>
    <t>Customers</t>
  </si>
  <si>
    <t>Own Device</t>
  </si>
  <si>
    <t>Provided</t>
  </si>
  <si>
    <t>Device Costs</t>
  </si>
  <si>
    <t>Size of Market</t>
  </si>
  <si>
    <t>% Revenue</t>
  </si>
  <si>
    <t>Avg. Monthly Ins. Premiuim</t>
  </si>
  <si>
    <t>Monthly Revenue</t>
  </si>
  <si>
    <t>Annual Revenue</t>
  </si>
  <si>
    <t>Annual Breakeven Point</t>
  </si>
  <si>
    <t>Customer Base</t>
  </si>
  <si>
    <t>Profit</t>
  </si>
  <si>
    <t>development</t>
  </si>
  <si>
    <t>salaries</t>
  </si>
  <si>
    <t>Person</t>
  </si>
  <si>
    <t>Annual</t>
  </si>
  <si>
    <t>$</t>
  </si>
  <si>
    <t xml:space="preserve">3yr profit </t>
  </si>
  <si>
    <t>pilot programs</t>
  </si>
  <si>
    <t>SG&amp;A</t>
  </si>
  <si>
    <t>device cost</t>
  </si>
  <si>
    <t>Quarterly</t>
  </si>
  <si>
    <t>Q1</t>
  </si>
  <si>
    <t>Q2</t>
  </si>
  <si>
    <t>Q3</t>
  </si>
  <si>
    <t>Q4</t>
  </si>
  <si>
    <t>Buy In</t>
  </si>
  <si>
    <t>Rate</t>
  </si>
  <si>
    <t>Assumptions:</t>
  </si>
  <si>
    <t>Within each year, revenue is calculated by dividing the customer base acquisition into quarters</t>
  </si>
  <si>
    <t>The cost of a wearable provided by HealthWatch Co. will not be over $150</t>
  </si>
  <si>
    <t>The average monthly insurance premium is $328</t>
  </si>
  <si>
    <t>YoY revenues account for the previous years' recurring revenue streams</t>
  </si>
  <si>
    <t>1% growth of Customer base YoY while the size of the market stays the same</t>
  </si>
  <si>
    <t>5% of customers every year will provide their own wearable device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</si>
</sst>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3" fontId="0" fillId="0" borderId="0" xfId="0" applyNumberFormat="1"/>
    <xf numFmtId="164" fontId="0" fillId="0" borderId="0" xfId="0" applyNumberFormat="1"/>
    <xf numFmtId="44" fontId="0" fillId="0" borderId="0" xfId="1" applyFont="1"/>
    <xf numFmtId="165" fontId="0" fillId="0" borderId="0" xfId="1" applyNumberFormat="1" applyFont="1"/>
    <xf numFmtId="165" fontId="0" fillId="0" borderId="0" xfId="0" applyNumberFormat="1"/>
    <xf numFmtId="9" fontId="0" fillId="0" borderId="0" xfId="0" applyNumberFormat="1"/>
    <xf numFmtId="0" fontId="0" fillId="0" borderId="1" xfId="0" applyBorder="1"/>
    <xf numFmtId="0" fontId="0" fillId="0" borderId="2" xfId="0" applyBorder="1"/>
    <xf numFmtId="165" fontId="0" fillId="0" borderId="2" xfId="0" applyNumberFormat="1" applyBorder="1"/>
    <xf numFmtId="165" fontId="0" fillId="0" borderId="3" xfId="0" applyNumberFormat="1" applyBorder="1"/>
    <xf numFmtId="0" fontId="0" fillId="0" borderId="4" xfId="0" applyBorder="1"/>
    <xf numFmtId="0" fontId="0" fillId="0" borderId="0" xfId="0" applyBorder="1"/>
    <xf numFmtId="165" fontId="0" fillId="0" borderId="0" xfId="0" applyNumberFormat="1" applyBorder="1"/>
    <xf numFmtId="165" fontId="0" fillId="0" borderId="5" xfId="0" applyNumberFormat="1" applyBorder="1"/>
    <xf numFmtId="0" fontId="0" fillId="0" borderId="6" xfId="0" applyBorder="1"/>
    <xf numFmtId="0" fontId="0" fillId="0" borderId="7" xfId="0" applyBorder="1"/>
    <xf numFmtId="165" fontId="0" fillId="0" borderId="7" xfId="0" applyNumberFormat="1" applyBorder="1"/>
    <xf numFmtId="165" fontId="0" fillId="0" borderId="8" xfId="0" applyNumberFormat="1" applyBorder="1"/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6" fontId="0" fillId="0" borderId="11" xfId="0" applyNumberFormat="1" applyBorder="1"/>
    <xf numFmtId="0" fontId="0" fillId="2" borderId="2" xfId="0" applyFill="1" applyBorder="1"/>
    <xf numFmtId="0" fontId="0" fillId="0" borderId="3" xfId="0" applyBorder="1"/>
    <xf numFmtId="0" fontId="0" fillId="0" borderId="5" xfId="0" applyBorder="1"/>
    <xf numFmtId="6" fontId="0" fillId="0" borderId="5" xfId="0" applyNumberFormat="1" applyBorder="1"/>
    <xf numFmtId="3" fontId="0" fillId="0" borderId="0" xfId="0" applyNumberFormat="1" applyBorder="1"/>
    <xf numFmtId="8" fontId="0" fillId="0" borderId="5" xfId="0" applyNumberFormat="1" applyBorder="1"/>
    <xf numFmtId="6" fontId="0" fillId="2" borderId="5" xfId="0" applyNumberFormat="1" applyFill="1" applyBorder="1"/>
    <xf numFmtId="0" fontId="0" fillId="0" borderId="8" xfId="0" applyBorder="1"/>
    <xf numFmtId="8" fontId="0" fillId="0" borderId="0" xfId="1" applyNumberFormat="1" applyFont="1" applyBorder="1"/>
    <xf numFmtId="8" fontId="2" fillId="0" borderId="0" xfId="1" applyNumberFormat="1" applyFont="1" applyBorder="1"/>
    <xf numFmtId="0" fontId="3" fillId="0" borderId="0" xfId="0" applyFont="1"/>
    <xf numFmtId="0" fontId="4" fillId="0" borderId="0" xfId="0" applyFont="1"/>
    <xf numFmtId="9" fontId="0" fillId="0" borderId="0" xfId="2" applyFont="1"/>
    <xf numFmtId="0" fontId="3" fillId="0" borderId="0" xfId="0" applyFont="1" applyAlignment="1">
      <alignment horizontal="center"/>
    </xf>
    <xf numFmtId="10" fontId="0" fillId="0" borderId="0" xfId="0" applyNumberFormat="1" applyBorder="1"/>
    <xf numFmtId="0" fontId="0" fillId="0" borderId="7" xfId="0" applyFill="1" applyBorder="1"/>
    <xf numFmtId="166" fontId="0" fillId="0" borderId="0" xfId="2" applyNumberFormat="1" applyFont="1"/>
    <xf numFmtId="39" fontId="0" fillId="0" borderId="0" xfId="1" applyNumberFormat="1" applyFont="1"/>
    <xf numFmtId="4" fontId="0" fillId="0" borderId="0" xfId="0" applyNumberFormat="1"/>
    <xf numFmtId="8" fontId="2" fillId="0" borderId="7" xfId="1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J37" sqref="J37"/>
    </sheetView>
  </sheetViews>
  <sheetFormatPr defaultRowHeight="15" x14ac:dyDescent="0.25"/>
  <cols>
    <col min="1" max="1" width="11.7109375" customWidth="1"/>
    <col min="3" max="3" width="14.85546875" bestFit="1" customWidth="1"/>
    <col min="4" max="4" width="16" bestFit="1" customWidth="1"/>
    <col min="5" max="5" width="26" bestFit="1" customWidth="1"/>
    <col min="6" max="6" width="15.5703125" bestFit="1" customWidth="1"/>
    <col min="7" max="7" width="15.28515625" bestFit="1" customWidth="1"/>
    <col min="8" max="8" width="9.140625" bestFit="1" customWidth="1"/>
    <col min="9" max="9" width="16" bestFit="1" customWidth="1"/>
    <col min="10" max="10" width="16.28515625" bestFit="1" customWidth="1"/>
    <col min="11" max="11" width="15.28515625" customWidth="1"/>
    <col min="12" max="12" width="13.7109375" bestFit="1" customWidth="1"/>
    <col min="15" max="15" width="12.7109375" bestFit="1" customWidth="1"/>
  </cols>
  <sheetData>
    <row r="1" spans="1:15" ht="22.5" x14ac:dyDescent="0.45">
      <c r="A1" s="34" t="s">
        <v>15</v>
      </c>
    </row>
    <row r="2" spans="1:15" ht="22.5" x14ac:dyDescent="0.45">
      <c r="A2" s="34" t="s">
        <v>16</v>
      </c>
    </row>
    <row r="3" spans="1:15" x14ac:dyDescent="0.25">
      <c r="I3" s="33" t="s">
        <v>33</v>
      </c>
      <c r="J3" s="36" t="s">
        <v>35</v>
      </c>
      <c r="K3" s="33" t="s">
        <v>34</v>
      </c>
      <c r="M3" t="s">
        <v>40</v>
      </c>
      <c r="N3" t="s">
        <v>45</v>
      </c>
      <c r="O3" t="s">
        <v>46</v>
      </c>
    </row>
    <row r="4" spans="1:15" x14ac:dyDescent="0.25">
      <c r="A4" s="33" t="s">
        <v>17</v>
      </c>
      <c r="E4" s="33" t="s">
        <v>18</v>
      </c>
      <c r="I4" t="s">
        <v>2</v>
      </c>
      <c r="J4">
        <v>-150</v>
      </c>
      <c r="K4" s="3">
        <v>-150</v>
      </c>
      <c r="M4" t="s">
        <v>41</v>
      </c>
      <c r="N4" s="1">
        <f>0.25*C6</f>
        <v>75000</v>
      </c>
      <c r="O4" s="41">
        <f>N4*(12*J6)</f>
        <v>14760000</v>
      </c>
    </row>
    <row r="5" spans="1:15" x14ac:dyDescent="0.25">
      <c r="A5" t="s">
        <v>23</v>
      </c>
      <c r="C5" s="1">
        <v>30000000</v>
      </c>
      <c r="E5" t="s">
        <v>25</v>
      </c>
      <c r="G5" s="4">
        <v>328</v>
      </c>
      <c r="I5" t="s">
        <v>4</v>
      </c>
      <c r="J5" s="3">
        <v>328</v>
      </c>
      <c r="K5" s="4">
        <f>J5*12</f>
        <v>3936</v>
      </c>
      <c r="M5" t="s">
        <v>42</v>
      </c>
      <c r="N5" s="1">
        <f>0.25*C6</f>
        <v>75000</v>
      </c>
      <c r="O5" s="41">
        <f>N5*(9*J6)</f>
        <v>11070000.000000002</v>
      </c>
    </row>
    <row r="6" spans="1:15" x14ac:dyDescent="0.25">
      <c r="A6" t="s">
        <v>19</v>
      </c>
      <c r="B6" s="39">
        <v>0.01</v>
      </c>
      <c r="C6" s="1">
        <f>C5*B6</f>
        <v>300000</v>
      </c>
      <c r="E6" t="s">
        <v>24</v>
      </c>
      <c r="G6">
        <v>0.05</v>
      </c>
      <c r="I6" s="6" t="s">
        <v>1</v>
      </c>
      <c r="J6" s="3">
        <f>0.05*J5</f>
        <v>16.400000000000002</v>
      </c>
      <c r="K6" s="40">
        <f>J6*12</f>
        <v>196.8</v>
      </c>
      <c r="M6" t="s">
        <v>43</v>
      </c>
      <c r="N6" s="1">
        <f>0.25*C6</f>
        <v>75000</v>
      </c>
      <c r="O6" s="41">
        <f>N6*(6*J6)</f>
        <v>7380000</v>
      </c>
    </row>
    <row r="7" spans="1:15" x14ac:dyDescent="0.25">
      <c r="A7" t="s">
        <v>20</v>
      </c>
      <c r="B7" s="35">
        <v>0.05</v>
      </c>
      <c r="C7" s="1">
        <f>C6*B7</f>
        <v>15000</v>
      </c>
      <c r="E7" t="s">
        <v>19</v>
      </c>
      <c r="G7" s="1">
        <f>C6</f>
        <v>300000</v>
      </c>
      <c r="M7" t="s">
        <v>44</v>
      </c>
      <c r="N7" s="1">
        <f>0.25*C6</f>
        <v>75000</v>
      </c>
      <c r="O7" s="41">
        <f>N7*(3*J6)</f>
        <v>3690000</v>
      </c>
    </row>
    <row r="8" spans="1:15" x14ac:dyDescent="0.25">
      <c r="A8" t="s">
        <v>21</v>
      </c>
      <c r="C8" s="1">
        <f>C6-C7</f>
        <v>285000</v>
      </c>
      <c r="E8" t="s">
        <v>26</v>
      </c>
      <c r="G8" s="5">
        <f>G6*G5*G7</f>
        <v>4920000.0000000009</v>
      </c>
      <c r="O8" s="41">
        <f>SUM(O4:O7)</f>
        <v>36900000</v>
      </c>
    </row>
    <row r="9" spans="1:15" x14ac:dyDescent="0.25">
      <c r="A9" t="s">
        <v>22</v>
      </c>
      <c r="B9">
        <v>150</v>
      </c>
      <c r="C9" s="2">
        <f>C8*B9</f>
        <v>42750000</v>
      </c>
      <c r="E9" t="s">
        <v>27</v>
      </c>
      <c r="G9" s="5">
        <f>G8*12</f>
        <v>59040000.000000015</v>
      </c>
    </row>
    <row r="11" spans="1:15" ht="15.75" thickBot="1" x14ac:dyDescent="0.3">
      <c r="E11" t="s">
        <v>28</v>
      </c>
      <c r="G11">
        <f>C9/G9</f>
        <v>0.72408536585365835</v>
      </c>
    </row>
    <row r="12" spans="1:15" x14ac:dyDescent="0.25">
      <c r="E12" t="s">
        <v>3</v>
      </c>
      <c r="F12">
        <f>12*G11</f>
        <v>8.6890243902439011</v>
      </c>
      <c r="I12" s="7" t="s">
        <v>5</v>
      </c>
      <c r="J12" s="8"/>
      <c r="K12" s="9">
        <f>K6+K4</f>
        <v>46.800000000000011</v>
      </c>
      <c r="L12" s="10">
        <f>K12</f>
        <v>46.800000000000011</v>
      </c>
    </row>
    <row r="13" spans="1:15" ht="15.75" thickBot="1" x14ac:dyDescent="0.3">
      <c r="I13" s="11" t="s">
        <v>6</v>
      </c>
      <c r="J13" s="12"/>
      <c r="K13" s="13">
        <f>K6</f>
        <v>196.8</v>
      </c>
      <c r="L13" s="14">
        <f>L12+K13</f>
        <v>243.60000000000002</v>
      </c>
    </row>
    <row r="14" spans="1:15" ht="15.75" thickBot="1" x14ac:dyDescent="0.3">
      <c r="A14" s="7"/>
      <c r="B14" s="23" t="s">
        <v>29</v>
      </c>
      <c r="C14" s="23"/>
      <c r="D14" s="23">
        <f>J15</f>
        <v>300000</v>
      </c>
      <c r="E14" s="8" t="s">
        <v>30</v>
      </c>
      <c r="F14" s="24" t="s">
        <v>13</v>
      </c>
      <c r="I14" s="15" t="s">
        <v>36</v>
      </c>
      <c r="J14" s="16"/>
      <c r="K14" s="17">
        <f>K6</f>
        <v>196.8</v>
      </c>
      <c r="L14" s="18">
        <f>L13+K14</f>
        <v>440.40000000000003</v>
      </c>
    </row>
    <row r="15" spans="1:15" ht="15.75" thickBot="1" x14ac:dyDescent="0.3">
      <c r="A15" s="20" t="s">
        <v>8</v>
      </c>
      <c r="B15" s="21"/>
      <c r="C15" s="21"/>
      <c r="D15" s="21"/>
      <c r="E15" s="22">
        <f>SUM(D16:D21)</f>
        <v>-680000</v>
      </c>
      <c r="F15" s="25"/>
      <c r="I15" s="19" t="s">
        <v>0</v>
      </c>
      <c r="J15" s="1">
        <f>C6</f>
        <v>300000</v>
      </c>
      <c r="L15" s="5">
        <f>L14*J15</f>
        <v>132120000.00000001</v>
      </c>
    </row>
    <row r="16" spans="1:15" x14ac:dyDescent="0.25">
      <c r="A16" s="11"/>
      <c r="B16" s="12" t="s">
        <v>31</v>
      </c>
      <c r="C16" s="12"/>
      <c r="D16" s="31">
        <v>-200000</v>
      </c>
      <c r="E16" s="12"/>
      <c r="F16" s="25"/>
    </row>
    <row r="17" spans="1:11" x14ac:dyDescent="0.25">
      <c r="A17" s="11"/>
      <c r="B17" s="12" t="s">
        <v>37</v>
      </c>
      <c r="C17" s="12"/>
      <c r="D17" s="31">
        <v>-150000</v>
      </c>
      <c r="E17" s="12"/>
      <c r="F17" s="25"/>
    </row>
    <row r="18" spans="1:11" x14ac:dyDescent="0.25">
      <c r="A18" s="11"/>
      <c r="B18" s="12" t="s">
        <v>32</v>
      </c>
      <c r="C18" s="12"/>
      <c r="D18" s="31">
        <v>-120000</v>
      </c>
      <c r="E18" s="12"/>
      <c r="F18" s="25"/>
    </row>
    <row r="19" spans="1:11" x14ac:dyDescent="0.25">
      <c r="A19" s="11"/>
      <c r="B19" s="19" t="s">
        <v>38</v>
      </c>
      <c r="C19" s="12"/>
      <c r="D19" s="31">
        <v>-50000</v>
      </c>
      <c r="E19" s="12"/>
      <c r="F19" s="25"/>
    </row>
    <row r="20" spans="1:11" x14ac:dyDescent="0.25">
      <c r="A20" s="11"/>
      <c r="B20" s="12" t="s">
        <v>14</v>
      </c>
      <c r="C20" s="12"/>
      <c r="D20" s="31">
        <v>-10000</v>
      </c>
      <c r="E20" s="12"/>
      <c r="F20" s="25"/>
    </row>
    <row r="21" spans="1:11" ht="15.75" thickBot="1" x14ac:dyDescent="0.3">
      <c r="A21" s="11"/>
      <c r="B21" s="12" t="s">
        <v>10</v>
      </c>
      <c r="C21" s="12"/>
      <c r="D21" s="32">
        <v>-150000</v>
      </c>
      <c r="E21" s="12"/>
      <c r="F21" s="25"/>
    </row>
    <row r="22" spans="1:11" ht="15.75" thickBot="1" x14ac:dyDescent="0.3">
      <c r="A22" s="20" t="s">
        <v>9</v>
      </c>
      <c r="B22" s="21"/>
      <c r="C22" s="21"/>
      <c r="D22" s="21"/>
      <c r="E22" s="31">
        <f>SUM(D23:D28)</f>
        <v>-6930000</v>
      </c>
      <c r="F22" s="25"/>
      <c r="K22" t="s">
        <v>47</v>
      </c>
    </row>
    <row r="23" spans="1:11" x14ac:dyDescent="0.25">
      <c r="A23" s="11"/>
      <c r="B23" s="12" t="s">
        <v>1</v>
      </c>
      <c r="C23" s="12"/>
      <c r="D23" s="31">
        <f>((0.25*C6)*(J6*12))+((0.25*C6)*(J6*9))+((0.25*C6)*(J6*6))+((0.25*C6)*(J6*3))</f>
        <v>36900000</v>
      </c>
      <c r="E23" s="31"/>
      <c r="F23" s="26">
        <f>E15+E22</f>
        <v>-7610000</v>
      </c>
      <c r="J23">
        <v>1</v>
      </c>
      <c r="K23" t="s">
        <v>52</v>
      </c>
    </row>
    <row r="24" spans="1:11" x14ac:dyDescent="0.25">
      <c r="A24" s="11"/>
      <c r="B24" s="12" t="s">
        <v>39</v>
      </c>
      <c r="C24" s="27">
        <f>C8</f>
        <v>285000</v>
      </c>
      <c r="D24" s="31">
        <f>C24*J4</f>
        <v>-42750000</v>
      </c>
      <c r="E24" s="31"/>
      <c r="F24" s="25"/>
      <c r="J24">
        <v>2</v>
      </c>
      <c r="K24" t="s">
        <v>48</v>
      </c>
    </row>
    <row r="25" spans="1:11" x14ac:dyDescent="0.25">
      <c r="A25" s="11"/>
      <c r="B25" s="19" t="s">
        <v>31</v>
      </c>
      <c r="C25" s="27"/>
      <c r="D25" s="31">
        <v>-100000</v>
      </c>
      <c r="E25" s="31"/>
      <c r="F25" s="25"/>
      <c r="J25">
        <v>3</v>
      </c>
      <c r="K25" t="s">
        <v>53</v>
      </c>
    </row>
    <row r="26" spans="1:11" x14ac:dyDescent="0.25">
      <c r="A26" s="11"/>
      <c r="B26" s="19" t="s">
        <v>32</v>
      </c>
      <c r="C26" s="27"/>
      <c r="D26" s="31">
        <v>-280000</v>
      </c>
      <c r="E26" s="31"/>
      <c r="F26" s="25"/>
      <c r="J26">
        <v>4</v>
      </c>
      <c r="K26" t="s">
        <v>49</v>
      </c>
    </row>
    <row r="27" spans="1:11" x14ac:dyDescent="0.25">
      <c r="A27" s="11"/>
      <c r="B27" s="12" t="s">
        <v>10</v>
      </c>
      <c r="C27" s="12"/>
      <c r="D27" s="31">
        <v>-200000</v>
      </c>
      <c r="E27" s="32"/>
      <c r="F27" s="25"/>
      <c r="J27">
        <v>5</v>
      </c>
      <c r="K27" t="s">
        <v>50</v>
      </c>
    </row>
    <row r="28" spans="1:11" ht="15.75" thickBot="1" x14ac:dyDescent="0.3">
      <c r="A28" s="11"/>
      <c r="B28" s="19" t="s">
        <v>38</v>
      </c>
      <c r="C28" s="12"/>
      <c r="D28" s="32">
        <v>-500000</v>
      </c>
      <c r="E28" s="12"/>
      <c r="F28" s="25"/>
      <c r="J28">
        <v>6</v>
      </c>
      <c r="K28" t="s">
        <v>51</v>
      </c>
    </row>
    <row r="29" spans="1:11" ht="15.75" thickBot="1" x14ac:dyDescent="0.3">
      <c r="A29" s="20" t="s">
        <v>11</v>
      </c>
      <c r="B29" s="21"/>
      <c r="C29" s="21"/>
      <c r="D29" s="21"/>
      <c r="E29" s="31">
        <f>SUM(D30:D35)</f>
        <v>87890000</v>
      </c>
      <c r="F29" s="28">
        <f>E15+E22+E29</f>
        <v>80280000</v>
      </c>
    </row>
    <row r="30" spans="1:11" x14ac:dyDescent="0.25">
      <c r="A30" s="11"/>
      <c r="B30" s="12" t="s">
        <v>1</v>
      </c>
      <c r="C30" s="37">
        <f>B6+0.01</f>
        <v>0.02</v>
      </c>
      <c r="D30" s="31">
        <f>(C6*(J6*12))+((0.25*(C5*C30))*(J6*12))+((0.25*(C5*C30))*(J6*9))+((0.25*(C5*C30))*(J6*6))+((0.25*(C5*C30))*(J6*3))</f>
        <v>132840000</v>
      </c>
      <c r="E30" s="12"/>
      <c r="F30" s="25"/>
    </row>
    <row r="31" spans="1:11" x14ac:dyDescent="0.25">
      <c r="A31" s="11"/>
      <c r="B31" s="12" t="s">
        <v>7</v>
      </c>
      <c r="C31" s="27">
        <f>((C30-B6)*C5)-((C30-B6)*C5)*B7</f>
        <v>285000</v>
      </c>
      <c r="D31" s="31">
        <f>C31*K4</f>
        <v>-42750000</v>
      </c>
      <c r="E31" s="12"/>
      <c r="F31" s="25"/>
    </row>
    <row r="32" spans="1:11" x14ac:dyDescent="0.25">
      <c r="A32" s="11"/>
      <c r="B32" s="19" t="s">
        <v>31</v>
      </c>
      <c r="C32" s="27"/>
      <c r="D32" s="31">
        <v>-100000</v>
      </c>
      <c r="E32" s="12"/>
      <c r="F32" s="25"/>
    </row>
    <row r="33" spans="1:6" x14ac:dyDescent="0.25">
      <c r="A33" s="11"/>
      <c r="B33" s="19" t="s">
        <v>32</v>
      </c>
      <c r="C33" s="27"/>
      <c r="D33" s="31">
        <v>-800000</v>
      </c>
      <c r="E33" s="12"/>
      <c r="F33" s="25"/>
    </row>
    <row r="34" spans="1:6" x14ac:dyDescent="0.25">
      <c r="A34" s="11"/>
      <c r="B34" s="12" t="s">
        <v>10</v>
      </c>
      <c r="C34" s="12"/>
      <c r="D34" s="31">
        <v>-300000</v>
      </c>
      <c r="E34" s="12"/>
      <c r="F34" s="25"/>
    </row>
    <row r="35" spans="1:6" ht="15.75" thickBot="1" x14ac:dyDescent="0.3">
      <c r="A35" s="11"/>
      <c r="B35" s="19" t="s">
        <v>38</v>
      </c>
      <c r="C35" s="12"/>
      <c r="D35" s="32">
        <v>-1000000</v>
      </c>
      <c r="E35" s="12"/>
      <c r="F35" s="25"/>
    </row>
    <row r="36" spans="1:6" ht="15.75" thickBot="1" x14ac:dyDescent="0.3">
      <c r="A36" s="20" t="s">
        <v>12</v>
      </c>
      <c r="B36" s="21"/>
      <c r="C36" s="21"/>
      <c r="D36" s="21"/>
      <c r="E36" s="31">
        <f>SUM(D37:D42)</f>
        <v>238970000</v>
      </c>
      <c r="F36" s="29">
        <f>SUM(E15+E22+E29+E36)</f>
        <v>319250000</v>
      </c>
    </row>
    <row r="37" spans="1:6" x14ac:dyDescent="0.25">
      <c r="A37" s="11"/>
      <c r="B37" s="12" t="s">
        <v>1</v>
      </c>
      <c r="C37" s="37">
        <f>C30+0.01</f>
        <v>0.03</v>
      </c>
      <c r="D37" s="31">
        <f>(C6*(J6*12))+((C5*C30)*(J6*12))+((0.25*(C5*C37))*(J6*12))+((0.25*(C5*C37))*(J6*9))+((0.25*(C5*C37))*(J6*6))+((0.25*(C5*C37))*(J6*3))</f>
        <v>287820000</v>
      </c>
      <c r="E37" s="12"/>
      <c r="F37" s="25"/>
    </row>
    <row r="38" spans="1:6" x14ac:dyDescent="0.25">
      <c r="A38" s="11"/>
      <c r="B38" s="12" t="s">
        <v>7</v>
      </c>
      <c r="C38" s="27">
        <f>((C37-C30)*C5)-((C37-C30)*C5)*B7</f>
        <v>284999.99999999994</v>
      </c>
      <c r="D38" s="31">
        <f>C38*K4</f>
        <v>-42749999.999999993</v>
      </c>
      <c r="E38" s="12"/>
      <c r="F38" s="25"/>
    </row>
    <row r="39" spans="1:6" x14ac:dyDescent="0.25">
      <c r="A39" s="11"/>
      <c r="B39" s="12" t="s">
        <v>10</v>
      </c>
      <c r="C39" s="12"/>
      <c r="D39" s="31">
        <v>-500000</v>
      </c>
      <c r="E39" s="12"/>
      <c r="F39" s="25"/>
    </row>
    <row r="40" spans="1:6" x14ac:dyDescent="0.25">
      <c r="A40" s="11"/>
      <c r="B40" s="19" t="s">
        <v>31</v>
      </c>
      <c r="C40" s="27"/>
      <c r="D40" s="31">
        <v>-100000</v>
      </c>
      <c r="E40" s="12"/>
      <c r="F40" s="25"/>
    </row>
    <row r="41" spans="1:6" x14ac:dyDescent="0.25">
      <c r="A41" s="11"/>
      <c r="B41" s="19" t="s">
        <v>32</v>
      </c>
      <c r="C41" s="27"/>
      <c r="D41" s="31">
        <v>-4000000</v>
      </c>
      <c r="E41" s="12"/>
      <c r="F41" s="25"/>
    </row>
    <row r="42" spans="1:6" ht="15.75" thickBot="1" x14ac:dyDescent="0.3">
      <c r="A42" s="15"/>
      <c r="B42" s="38" t="s">
        <v>38</v>
      </c>
      <c r="C42" s="16"/>
      <c r="D42" s="42">
        <v>-1500000</v>
      </c>
      <c r="E42" s="16"/>
      <c r="F42" s="30"/>
    </row>
    <row r="43" spans="1:6" x14ac:dyDescent="0.25">
      <c r="A43" s="12"/>
      <c r="B43" s="12"/>
      <c r="C43" s="12"/>
      <c r="D43" s="13"/>
      <c r="E43" s="12"/>
      <c r="F43" s="12"/>
    </row>
  </sheetData>
  <pageMargins left="0.7" right="0.7" top="0.75" bottom="0.75" header="0.3" footer="0.3"/>
  <pageSetup orientation="portrait" horizontalDpi="4294967293" verticalDpi="4294967293" r:id="rId1"/>
  <ignoredErrors>
    <ignoredError sqref="C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Maloney</dc:creator>
  <cp:lastModifiedBy>MISAdmin</cp:lastModifiedBy>
  <dcterms:created xsi:type="dcterms:W3CDTF">2015-03-29T21:16:09Z</dcterms:created>
  <dcterms:modified xsi:type="dcterms:W3CDTF">2015-05-04T18:28:28Z</dcterms:modified>
</cp:coreProperties>
</file>