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2000" yWindow="0" windowWidth="19280" windowHeight="14560" tabRatio="788" activeTab="4"/>
  </bookViews>
  <sheets>
    <sheet name="Other Quetions" sheetId="11" r:id="rId1"/>
    <sheet name="beginning_bal" sheetId="1" r:id="rId2"/>
    <sheet name="General Journal" sheetId="2" r:id="rId3"/>
    <sheet name="T Accounts" sheetId="4" r:id="rId4"/>
    <sheet name="Trial Balance" sheetId="6" r:id="rId5"/>
    <sheet name="Chart of Accts" sheetId="8" r:id="rId6"/>
    <sheet name="COA (2)" sheetId="10" r:id="rId7"/>
    <sheet name="Sheet1" sheetId="9" r:id="rId8"/>
  </sheets>
  <definedNames>
    <definedName name="_xlnm._FilterDatabase" localSheetId="2" hidden="1">'General Journal'!$A$3:$H$86</definedName>
    <definedName name="OLE_LINK1" localSheetId="5">'Chart of Accts'!#REF!</definedName>
  </definedNames>
  <calcPr calcId="140001" concurrentCalc="0"/>
  <customWorkbookViews>
    <customWorkbookView name="Nancy Jones - Personal View" guid="{CF47C955-FD15-41EA-B720-35F935A5C79E}" mergeInterval="0" personalView="1" maximized="1" xWindow="1" yWindow="1" windowWidth="1020" windowHeight="550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1" i="4" l="1"/>
  <c r="C112" i="4"/>
  <c r="C113" i="4"/>
  <c r="C115" i="4"/>
  <c r="F43" i="6"/>
  <c r="G43" i="6"/>
  <c r="H43" i="6"/>
  <c r="M43" i="6"/>
  <c r="O43" i="6"/>
  <c r="F110" i="4"/>
  <c r="F115" i="4"/>
  <c r="E44" i="6"/>
  <c r="G44" i="6"/>
  <c r="H44" i="6"/>
  <c r="L44" i="6"/>
  <c r="P44" i="6"/>
  <c r="J118" i="4"/>
  <c r="J45" i="6"/>
  <c r="L45" i="6"/>
  <c r="P45" i="6"/>
  <c r="N118" i="4"/>
  <c r="J46" i="6"/>
  <c r="L46" i="6"/>
  <c r="P46" i="6"/>
  <c r="J131" i="4"/>
  <c r="J49" i="6"/>
  <c r="L49" i="6"/>
  <c r="P49" i="6"/>
  <c r="B147" i="4"/>
  <c r="J51" i="6"/>
  <c r="L51" i="6"/>
  <c r="P51" i="6"/>
  <c r="F137" i="4"/>
  <c r="F144" i="4"/>
  <c r="E52" i="6"/>
  <c r="G52" i="6"/>
  <c r="H52" i="6"/>
  <c r="L52" i="6"/>
  <c r="P52" i="6"/>
  <c r="N138" i="4"/>
  <c r="N139" i="4"/>
  <c r="N140" i="4"/>
  <c r="N144" i="4"/>
  <c r="E53" i="6"/>
  <c r="G53" i="6"/>
  <c r="H53" i="6"/>
  <c r="L53" i="6"/>
  <c r="P53" i="6"/>
  <c r="P42" i="6"/>
  <c r="B154" i="4"/>
  <c r="F154" i="4"/>
  <c r="J154" i="4"/>
  <c r="N154" i="4"/>
  <c r="B163" i="4"/>
  <c r="C163" i="4"/>
  <c r="F163" i="4"/>
  <c r="G163" i="4"/>
  <c r="J163" i="4"/>
  <c r="K163" i="4"/>
  <c r="N163" i="4"/>
  <c r="O163" i="4"/>
  <c r="S163" i="4"/>
  <c r="T163" i="4"/>
  <c r="B164" i="4"/>
  <c r="C164" i="4"/>
  <c r="F164" i="4"/>
  <c r="G164" i="4"/>
  <c r="J164" i="4"/>
  <c r="K164" i="4"/>
  <c r="N164" i="4"/>
  <c r="O164" i="4"/>
  <c r="C168" i="4"/>
  <c r="G168" i="4"/>
  <c r="J168" i="4"/>
  <c r="N168" i="4"/>
  <c r="B172" i="4"/>
  <c r="F172" i="4"/>
  <c r="J172" i="4"/>
  <c r="N172" i="4"/>
  <c r="B181" i="4"/>
  <c r="C181" i="4"/>
  <c r="F181" i="4"/>
  <c r="G181" i="4"/>
  <c r="J181" i="4"/>
  <c r="K181" i="4"/>
  <c r="N181" i="4"/>
  <c r="O181" i="4"/>
  <c r="S181" i="4"/>
  <c r="T181" i="4"/>
  <c r="B182" i="4"/>
  <c r="C182" i="4"/>
  <c r="F182" i="4"/>
  <c r="G182" i="4"/>
  <c r="J182" i="4"/>
  <c r="K182" i="4"/>
  <c r="N182" i="4"/>
  <c r="O182" i="4"/>
  <c r="J184" i="4"/>
  <c r="B186" i="4"/>
  <c r="G186" i="4"/>
  <c r="J186" i="4"/>
  <c r="N186" i="4"/>
  <c r="B189" i="4"/>
  <c r="F189" i="4"/>
  <c r="J189" i="4"/>
  <c r="N189" i="4"/>
  <c r="B198" i="4"/>
  <c r="C198" i="4"/>
  <c r="F198" i="4"/>
  <c r="G198" i="4"/>
  <c r="J198" i="4"/>
  <c r="K198" i="4"/>
  <c r="N198" i="4"/>
  <c r="O198" i="4"/>
  <c r="S198" i="4"/>
  <c r="T198" i="4"/>
  <c r="B199" i="4"/>
  <c r="C199" i="4"/>
  <c r="F199" i="4"/>
  <c r="G199" i="4"/>
  <c r="J199" i="4"/>
  <c r="K199" i="4"/>
  <c r="N199" i="4"/>
  <c r="O199" i="4"/>
  <c r="C11" i="4"/>
  <c r="C12" i="4"/>
  <c r="C16" i="4"/>
  <c r="G66" i="2"/>
  <c r="G86" i="2"/>
  <c r="H66" i="2"/>
  <c r="H86" i="2"/>
  <c r="J86" i="2"/>
  <c r="C53" i="6"/>
  <c r="D53" i="6"/>
  <c r="O144" i="4"/>
  <c r="F53" i="6"/>
  <c r="J53" i="6"/>
  <c r="K53" i="6"/>
  <c r="C52" i="6"/>
  <c r="D52" i="6"/>
  <c r="G144" i="4"/>
  <c r="F52" i="6"/>
  <c r="C51" i="6"/>
  <c r="D51" i="6"/>
  <c r="B144" i="4"/>
  <c r="E51" i="6"/>
  <c r="C144" i="4"/>
  <c r="F51" i="6"/>
  <c r="G51" i="6"/>
  <c r="H51" i="6"/>
  <c r="K51" i="6"/>
  <c r="C50" i="6"/>
  <c r="D50" i="6"/>
  <c r="N128" i="4"/>
  <c r="E50" i="6"/>
  <c r="O128" i="4"/>
  <c r="F50" i="6"/>
  <c r="G50" i="6"/>
  <c r="H50" i="6"/>
  <c r="J50" i="6"/>
  <c r="K50" i="6"/>
  <c r="L50" i="6"/>
  <c r="P50" i="6"/>
  <c r="C49" i="6"/>
  <c r="D49" i="6"/>
  <c r="J128" i="4"/>
  <c r="E49" i="6"/>
  <c r="K128" i="4"/>
  <c r="F49" i="6"/>
  <c r="G49" i="6"/>
  <c r="H49" i="6"/>
  <c r="K49" i="6"/>
  <c r="C48" i="6"/>
  <c r="D48" i="6"/>
  <c r="F128" i="4"/>
  <c r="E48" i="6"/>
  <c r="G128" i="4"/>
  <c r="F48" i="6"/>
  <c r="G48" i="6"/>
  <c r="H48" i="6"/>
  <c r="J48" i="6"/>
  <c r="K48" i="6"/>
  <c r="L48" i="6"/>
  <c r="P48" i="6"/>
  <c r="C47" i="6"/>
  <c r="D47" i="6"/>
  <c r="B128" i="4"/>
  <c r="E47" i="6"/>
  <c r="C128" i="4"/>
  <c r="F47" i="6"/>
  <c r="G47" i="6"/>
  <c r="H47" i="6"/>
  <c r="J47" i="6"/>
  <c r="K47" i="6"/>
  <c r="L47" i="6"/>
  <c r="P47" i="6"/>
  <c r="C46" i="6"/>
  <c r="D46" i="6"/>
  <c r="N115" i="4"/>
  <c r="E46" i="6"/>
  <c r="O115" i="4"/>
  <c r="F46" i="6"/>
  <c r="G46" i="6"/>
  <c r="H46" i="6"/>
  <c r="K46" i="6"/>
  <c r="C45" i="6"/>
  <c r="D45" i="6"/>
  <c r="J115" i="4"/>
  <c r="E45" i="6"/>
  <c r="K115" i="4"/>
  <c r="F45" i="6"/>
  <c r="G45" i="6"/>
  <c r="H45" i="6"/>
  <c r="K45" i="6"/>
  <c r="C44" i="6"/>
  <c r="D44" i="6"/>
  <c r="G115" i="4"/>
  <c r="F44" i="6"/>
  <c r="C43" i="6"/>
  <c r="D43" i="6"/>
  <c r="B115" i="4"/>
  <c r="E43" i="6"/>
  <c r="A8" i="1"/>
  <c r="A9" i="6"/>
  <c r="B8" i="1"/>
  <c r="B9" i="6"/>
  <c r="C9" i="6"/>
  <c r="D9" i="6"/>
  <c r="K100" i="4"/>
  <c r="F42" i="6"/>
  <c r="J100" i="4"/>
  <c r="E42" i="6"/>
  <c r="C100" i="4"/>
  <c r="F40" i="6"/>
  <c r="B100" i="4"/>
  <c r="E40" i="6"/>
  <c r="O86" i="4"/>
  <c r="F37" i="6"/>
  <c r="N86" i="4"/>
  <c r="E37" i="6"/>
  <c r="K35" i="6"/>
  <c r="J35" i="6"/>
  <c r="K86" i="4"/>
  <c r="F35" i="6"/>
  <c r="J86" i="4"/>
  <c r="E35" i="6"/>
  <c r="G89" i="4"/>
  <c r="K34" i="6"/>
  <c r="J34" i="6"/>
  <c r="G86" i="4"/>
  <c r="F34" i="6"/>
  <c r="F76" i="4"/>
  <c r="F86" i="4"/>
  <c r="E34" i="6"/>
  <c r="C77" i="4"/>
  <c r="C80" i="4"/>
  <c r="C86" i="4"/>
  <c r="F29" i="6"/>
  <c r="B78" i="4"/>
  <c r="B86" i="4"/>
  <c r="E29" i="6"/>
  <c r="K69" i="4"/>
  <c r="K25" i="6"/>
  <c r="J25" i="6"/>
  <c r="K66" i="4"/>
  <c r="F25" i="6"/>
  <c r="J66" i="4"/>
  <c r="E25" i="6"/>
  <c r="G66" i="4"/>
  <c r="F24" i="6"/>
  <c r="F64" i="4"/>
  <c r="F66" i="4"/>
  <c r="E24" i="6"/>
  <c r="C66" i="4"/>
  <c r="F23" i="6"/>
  <c r="B66" i="4"/>
  <c r="E23" i="6"/>
  <c r="O52" i="4"/>
  <c r="O54" i="4"/>
  <c r="F19" i="6"/>
  <c r="N51" i="4"/>
  <c r="N54" i="4"/>
  <c r="E19" i="6"/>
  <c r="K18" i="6"/>
  <c r="J18" i="6"/>
  <c r="K54" i="4"/>
  <c r="F18" i="6"/>
  <c r="J54" i="4"/>
  <c r="E18" i="6"/>
  <c r="G51" i="4"/>
  <c r="G54" i="4"/>
  <c r="F17" i="6"/>
  <c r="F52" i="4"/>
  <c r="F54" i="4"/>
  <c r="E17" i="6"/>
  <c r="K15" i="6"/>
  <c r="J15" i="6"/>
  <c r="C54" i="4"/>
  <c r="F15" i="6"/>
  <c r="B54" i="4"/>
  <c r="E15" i="6"/>
  <c r="O41" i="4"/>
  <c r="F14" i="6"/>
  <c r="N41" i="4"/>
  <c r="E14" i="6"/>
  <c r="K13" i="6"/>
  <c r="J13" i="6"/>
  <c r="K38" i="4"/>
  <c r="K41" i="4"/>
  <c r="F13" i="6"/>
  <c r="J41" i="4"/>
  <c r="E13" i="6"/>
  <c r="G34" i="4"/>
  <c r="G35" i="4"/>
  <c r="G36" i="4"/>
  <c r="G41" i="4"/>
  <c r="F12" i="6"/>
  <c r="C41" i="4"/>
  <c r="F11" i="6"/>
  <c r="F41" i="4"/>
  <c r="E12" i="6"/>
  <c r="B36" i="4"/>
  <c r="B41" i="4"/>
  <c r="E11" i="6"/>
  <c r="O27" i="4"/>
  <c r="K10" i="6"/>
  <c r="J10" i="6"/>
  <c r="O24" i="4"/>
  <c r="F10" i="6"/>
  <c r="N6" i="4"/>
  <c r="N24" i="4"/>
  <c r="E10" i="6"/>
  <c r="K27" i="4"/>
  <c r="K8" i="6"/>
  <c r="J8" i="6"/>
  <c r="K24" i="4"/>
  <c r="F8" i="6"/>
  <c r="J6" i="4"/>
  <c r="J24" i="4"/>
  <c r="E8" i="6"/>
  <c r="G8" i="4"/>
  <c r="G10" i="4"/>
  <c r="G24" i="4"/>
  <c r="F7" i="6"/>
  <c r="F9" i="4"/>
  <c r="F13" i="4"/>
  <c r="F24" i="4"/>
  <c r="E7" i="6"/>
  <c r="B94" i="1"/>
  <c r="B53" i="6"/>
  <c r="A94" i="1"/>
  <c r="A53" i="6"/>
  <c r="B88" i="1"/>
  <c r="B52" i="6"/>
  <c r="A88" i="1"/>
  <c r="A52" i="6"/>
  <c r="B87" i="1"/>
  <c r="B51" i="6"/>
  <c r="A87" i="1"/>
  <c r="A51" i="6"/>
  <c r="B84" i="1"/>
  <c r="B50" i="6"/>
  <c r="A84" i="1"/>
  <c r="A50" i="6"/>
  <c r="B81" i="1"/>
  <c r="B49" i="6"/>
  <c r="A81" i="1"/>
  <c r="A49" i="6"/>
  <c r="B73" i="1"/>
  <c r="B48" i="6"/>
  <c r="A73" i="1"/>
  <c r="A48" i="6"/>
  <c r="B72" i="1"/>
  <c r="B47" i="6"/>
  <c r="A72" i="1"/>
  <c r="A47" i="6"/>
  <c r="B69" i="1"/>
  <c r="B46" i="6"/>
  <c r="A69" i="1"/>
  <c r="A46" i="6"/>
  <c r="B64" i="1"/>
  <c r="B45" i="6"/>
  <c r="A64" i="1"/>
  <c r="A45" i="6"/>
  <c r="B58" i="1"/>
  <c r="B44" i="6"/>
  <c r="A58" i="1"/>
  <c r="A44" i="6"/>
  <c r="B57" i="1"/>
  <c r="B43" i="6"/>
  <c r="A57" i="1"/>
  <c r="A43" i="6"/>
  <c r="D42" i="6"/>
  <c r="C42" i="6"/>
  <c r="B56" i="1"/>
  <c r="B42" i="6"/>
  <c r="A42" i="6"/>
  <c r="D41" i="6"/>
  <c r="C41" i="6"/>
  <c r="B55" i="1"/>
  <c r="B41" i="6"/>
  <c r="A55" i="1"/>
  <c r="A41" i="6"/>
  <c r="D40" i="6"/>
  <c r="C40" i="6"/>
  <c r="B54" i="1"/>
  <c r="B40" i="6"/>
  <c r="A54" i="1"/>
  <c r="A40" i="6"/>
  <c r="D39" i="6"/>
  <c r="C39" i="6"/>
  <c r="B53" i="1"/>
  <c r="B39" i="6"/>
  <c r="A53" i="1"/>
  <c r="A39" i="6"/>
  <c r="D38" i="6"/>
  <c r="C38" i="6"/>
  <c r="B52" i="1"/>
  <c r="B38" i="6"/>
  <c r="A52" i="1"/>
  <c r="A38" i="6"/>
  <c r="D37" i="6"/>
  <c r="C37" i="6"/>
  <c r="B51" i="1"/>
  <c r="B37" i="6"/>
  <c r="A51" i="1"/>
  <c r="A37" i="6"/>
  <c r="D36" i="6"/>
  <c r="C36" i="6"/>
  <c r="B50" i="1"/>
  <c r="B36" i="6"/>
  <c r="A50" i="1"/>
  <c r="A36" i="6"/>
  <c r="D35" i="6"/>
  <c r="C35" i="6"/>
  <c r="B49" i="1"/>
  <c r="B35" i="6"/>
  <c r="A49" i="1"/>
  <c r="A35" i="6"/>
  <c r="D34" i="6"/>
  <c r="C34" i="6"/>
  <c r="B48" i="1"/>
  <c r="B34" i="6"/>
  <c r="A48" i="1"/>
  <c r="A34" i="6"/>
  <c r="D33" i="6"/>
  <c r="C33" i="6"/>
  <c r="B47" i="1"/>
  <c r="B33" i="6"/>
  <c r="A47" i="1"/>
  <c r="A33" i="6"/>
  <c r="D32" i="6"/>
  <c r="C32" i="6"/>
  <c r="B46" i="1"/>
  <c r="B32" i="6"/>
  <c r="A46" i="1"/>
  <c r="A32" i="6"/>
  <c r="D31" i="6"/>
  <c r="C31" i="6"/>
  <c r="B45" i="1"/>
  <c r="B31" i="6"/>
  <c r="A45" i="1"/>
  <c r="A31" i="6"/>
  <c r="D30" i="6"/>
  <c r="C30" i="6"/>
  <c r="B44" i="1"/>
  <c r="B30" i="6"/>
  <c r="A44" i="1"/>
  <c r="A30" i="6"/>
  <c r="D43" i="1"/>
  <c r="D29" i="6"/>
  <c r="C29" i="6"/>
  <c r="B43" i="1"/>
  <c r="B29" i="6"/>
  <c r="A43" i="1"/>
  <c r="A29" i="6"/>
  <c r="D28" i="6"/>
  <c r="C28" i="6"/>
  <c r="B42" i="1"/>
  <c r="B28" i="6"/>
  <c r="A42" i="1"/>
  <c r="A28" i="6"/>
  <c r="D27" i="6"/>
  <c r="C27" i="6"/>
  <c r="B32" i="1"/>
  <c r="B27" i="6"/>
  <c r="A32" i="1"/>
  <c r="A27" i="6"/>
  <c r="D26" i="6"/>
  <c r="C26" i="6"/>
  <c r="B31" i="1"/>
  <c r="B26" i="6"/>
  <c r="A31" i="1"/>
  <c r="A26" i="6"/>
  <c r="D30" i="1"/>
  <c r="D25" i="6"/>
  <c r="C25" i="6"/>
  <c r="B30" i="1"/>
  <c r="B25" i="6"/>
  <c r="A30" i="1"/>
  <c r="A25" i="6"/>
  <c r="D24" i="6"/>
  <c r="C24" i="6"/>
  <c r="B29" i="1"/>
  <c r="B24" i="6"/>
  <c r="A29" i="1"/>
  <c r="A24" i="6"/>
  <c r="D23" i="6"/>
  <c r="C23" i="6"/>
  <c r="B28" i="1"/>
  <c r="B23" i="6"/>
  <c r="A28" i="1"/>
  <c r="A23" i="6"/>
  <c r="D22" i="6"/>
  <c r="C22" i="6"/>
  <c r="B27" i="1"/>
  <c r="B22" i="6"/>
  <c r="A27" i="1"/>
  <c r="A22" i="6"/>
  <c r="D21" i="6"/>
  <c r="C21" i="6"/>
  <c r="B26" i="1"/>
  <c r="B21" i="6"/>
  <c r="A26" i="1"/>
  <c r="A21" i="6"/>
  <c r="D20" i="6"/>
  <c r="C20" i="6"/>
  <c r="B25" i="1"/>
  <c r="B20" i="6"/>
  <c r="A25" i="1"/>
  <c r="A20" i="6"/>
  <c r="D19" i="6"/>
  <c r="C19" i="6"/>
  <c r="B24" i="1"/>
  <c r="B19" i="6"/>
  <c r="A24" i="1"/>
  <c r="A19" i="6"/>
  <c r="D18" i="6"/>
  <c r="C18" i="6"/>
  <c r="B23" i="1"/>
  <c r="B18" i="6"/>
  <c r="A23" i="1"/>
  <c r="A18" i="6"/>
  <c r="D17" i="6"/>
  <c r="C17" i="6"/>
  <c r="B22" i="1"/>
  <c r="B17" i="6"/>
  <c r="A22" i="1"/>
  <c r="A17" i="6"/>
  <c r="D16" i="6"/>
  <c r="C16" i="6"/>
  <c r="B21" i="1"/>
  <c r="B16" i="6"/>
  <c r="A21" i="1"/>
  <c r="A16" i="6"/>
  <c r="D15" i="6"/>
  <c r="C20" i="1"/>
  <c r="C15" i="6"/>
  <c r="B20" i="1"/>
  <c r="B15" i="6"/>
  <c r="A20" i="1"/>
  <c r="A15" i="6"/>
  <c r="D14" i="6"/>
  <c r="C14" i="6"/>
  <c r="B19" i="1"/>
  <c r="B14" i="6"/>
  <c r="A19" i="1"/>
  <c r="A14" i="6"/>
  <c r="D13" i="6"/>
  <c r="C18" i="1"/>
  <c r="C13" i="6"/>
  <c r="B18" i="1"/>
  <c r="B13" i="6"/>
  <c r="A18" i="1"/>
  <c r="A13" i="6"/>
  <c r="D12" i="6"/>
  <c r="C17" i="1"/>
  <c r="C12" i="6"/>
  <c r="B17" i="1"/>
  <c r="B12" i="6"/>
  <c r="A17" i="1"/>
  <c r="A12" i="6"/>
  <c r="D11" i="6"/>
  <c r="C11" i="6"/>
  <c r="B16" i="1"/>
  <c r="B11" i="6"/>
  <c r="A16" i="1"/>
  <c r="A11" i="6"/>
  <c r="D10" i="6"/>
  <c r="C10" i="6"/>
  <c r="B15" i="1"/>
  <c r="B10" i="6"/>
  <c r="A15" i="1"/>
  <c r="A10" i="6"/>
  <c r="D7" i="1"/>
  <c r="D8" i="6"/>
  <c r="C8" i="6"/>
  <c r="B7" i="1"/>
  <c r="B8" i="6"/>
  <c r="A7" i="1"/>
  <c r="A8" i="6"/>
  <c r="D7" i="6"/>
  <c r="C6" i="1"/>
  <c r="C7" i="6"/>
  <c r="B6" i="1"/>
  <c r="B7" i="6"/>
  <c r="A6" i="1"/>
  <c r="A7" i="6"/>
  <c r="B3" i="1"/>
  <c r="B6" i="6"/>
  <c r="A3" i="1"/>
  <c r="A6" i="6"/>
  <c r="O123" i="4"/>
  <c r="N123" i="4"/>
  <c r="K123" i="4"/>
  <c r="J123" i="4"/>
  <c r="G123" i="4"/>
  <c r="F123" i="4"/>
  <c r="C123" i="4"/>
  <c r="B123" i="4"/>
  <c r="O108" i="4"/>
  <c r="N108" i="4"/>
  <c r="K108" i="4"/>
  <c r="J108" i="4"/>
  <c r="K4" i="4"/>
  <c r="G4" i="4"/>
  <c r="J4" i="4"/>
  <c r="F4" i="4"/>
  <c r="B93" i="1"/>
  <c r="A93" i="1"/>
  <c r="B92" i="1"/>
  <c r="B91" i="1"/>
  <c r="B90" i="1"/>
  <c r="B89" i="1"/>
  <c r="B86" i="1"/>
  <c r="B85" i="1"/>
  <c r="B83" i="1"/>
  <c r="B82" i="1"/>
  <c r="B80" i="1"/>
  <c r="B79" i="1"/>
  <c r="B78" i="1"/>
  <c r="B77" i="1"/>
  <c r="B76" i="1"/>
  <c r="B75" i="1"/>
  <c r="B74" i="1"/>
  <c r="B71" i="1"/>
  <c r="B70" i="1"/>
  <c r="B68" i="1"/>
  <c r="B67" i="1"/>
  <c r="B66" i="1"/>
  <c r="B65" i="1"/>
  <c r="B63" i="1"/>
  <c r="B62" i="1"/>
  <c r="B61" i="1"/>
  <c r="B60" i="1"/>
  <c r="B59" i="1"/>
  <c r="B41" i="1"/>
  <c r="B40" i="1"/>
  <c r="B39" i="1"/>
  <c r="B38" i="1"/>
  <c r="B37" i="1"/>
  <c r="B36" i="1"/>
  <c r="B35" i="1"/>
  <c r="B34" i="1"/>
  <c r="B33" i="1"/>
  <c r="B14" i="1"/>
  <c r="B13" i="1"/>
  <c r="B12" i="1"/>
  <c r="B11" i="1"/>
  <c r="B10" i="1"/>
  <c r="B9" i="1"/>
  <c r="A92" i="1"/>
  <c r="A91" i="1"/>
  <c r="A90" i="1"/>
  <c r="A89" i="1"/>
  <c r="A86" i="1"/>
  <c r="A85" i="1"/>
  <c r="A83" i="1"/>
  <c r="A82" i="1"/>
  <c r="A80" i="1"/>
  <c r="A79" i="1"/>
  <c r="A78" i="1"/>
  <c r="A77" i="1"/>
  <c r="A76" i="1"/>
  <c r="A75" i="1"/>
  <c r="A74" i="1"/>
  <c r="A71" i="1"/>
  <c r="A70" i="1"/>
  <c r="A68" i="1"/>
  <c r="A67" i="1"/>
  <c r="A66" i="1"/>
  <c r="A65" i="1"/>
  <c r="A63" i="1"/>
  <c r="A62" i="1"/>
  <c r="A61" i="1"/>
  <c r="A60" i="1"/>
  <c r="A59" i="1"/>
  <c r="A41" i="1"/>
  <c r="A40" i="1"/>
  <c r="A39" i="1"/>
  <c r="A38" i="1"/>
  <c r="A37" i="1"/>
  <c r="A36" i="1"/>
  <c r="A35" i="1"/>
  <c r="A34" i="1"/>
  <c r="A33" i="1"/>
  <c r="A14" i="1"/>
  <c r="A13" i="1"/>
  <c r="A12" i="1"/>
  <c r="A11" i="1"/>
  <c r="A10" i="1"/>
  <c r="A9" i="1"/>
  <c r="G135" i="4"/>
  <c r="F135" i="4"/>
  <c r="C135" i="4"/>
  <c r="B135" i="4"/>
  <c r="C74" i="4"/>
  <c r="B74" i="4"/>
  <c r="O62" i="4"/>
  <c r="N62" i="4"/>
  <c r="N33" i="4"/>
  <c r="O32" i="4"/>
  <c r="N32" i="4"/>
  <c r="K32" i="4"/>
  <c r="J32" i="4"/>
  <c r="G32" i="4"/>
  <c r="F32" i="4"/>
  <c r="B33" i="4"/>
  <c r="C32" i="4"/>
  <c r="B32" i="4"/>
  <c r="N5" i="4"/>
  <c r="O4" i="4"/>
  <c r="N4" i="4"/>
  <c r="G9" i="6"/>
  <c r="H9" i="6"/>
  <c r="L9" i="6"/>
  <c r="C129" i="4"/>
  <c r="G129" i="4"/>
  <c r="K129" i="4"/>
  <c r="O129" i="4"/>
  <c r="B129" i="4"/>
  <c r="F129" i="4"/>
  <c r="J129" i="4"/>
  <c r="N129" i="4"/>
  <c r="D6" i="6"/>
  <c r="E81" i="2"/>
  <c r="E77" i="2"/>
  <c r="E73" i="2"/>
  <c r="E69" i="2"/>
  <c r="E17" i="2"/>
  <c r="B10" i="4"/>
  <c r="F18" i="2"/>
  <c r="E16" i="2"/>
  <c r="C21" i="4"/>
  <c r="B17" i="4"/>
  <c r="C3" i="1"/>
  <c r="C6" i="6"/>
  <c r="K95" i="4"/>
  <c r="G95" i="4"/>
  <c r="C95" i="4"/>
  <c r="O75" i="4"/>
  <c r="K75" i="4"/>
  <c r="G75" i="4"/>
  <c r="F63" i="4"/>
  <c r="B63" i="4"/>
  <c r="N50" i="4"/>
  <c r="J50" i="4"/>
  <c r="F50" i="4"/>
  <c r="K5" i="4"/>
  <c r="O135" i="4"/>
  <c r="N135" i="4"/>
  <c r="K135" i="4"/>
  <c r="J135" i="4"/>
  <c r="G108" i="4"/>
  <c r="F108" i="4"/>
  <c r="C108" i="4"/>
  <c r="B108" i="4"/>
  <c r="K94" i="4"/>
  <c r="J94" i="4"/>
  <c r="G94" i="4"/>
  <c r="F94" i="4"/>
  <c r="C94" i="4"/>
  <c r="B94" i="4"/>
  <c r="O74" i="4"/>
  <c r="N74" i="4"/>
  <c r="K74" i="4"/>
  <c r="J74" i="4"/>
  <c r="G74" i="4"/>
  <c r="F74" i="4"/>
  <c r="K62" i="4"/>
  <c r="J62" i="4"/>
  <c r="G62" i="4"/>
  <c r="F62" i="4"/>
  <c r="C62" i="4"/>
  <c r="B62" i="4"/>
  <c r="O49" i="4"/>
  <c r="N49" i="4"/>
  <c r="K49" i="4"/>
  <c r="J49" i="4"/>
  <c r="G49" i="4"/>
  <c r="F49" i="4"/>
  <c r="C49" i="4"/>
  <c r="B49" i="4"/>
  <c r="B4" i="4"/>
  <c r="C4" i="4"/>
  <c r="F61" i="2"/>
  <c r="K63" i="4"/>
  <c r="F62" i="2"/>
  <c r="F60" i="2"/>
  <c r="F55" i="2"/>
  <c r="F54" i="2"/>
  <c r="F50" i="2"/>
  <c r="F49" i="2"/>
  <c r="F44" i="2"/>
  <c r="F40" i="2"/>
  <c r="F36" i="2"/>
  <c r="F32" i="2"/>
  <c r="F31" i="2"/>
  <c r="F26" i="2"/>
  <c r="F22" i="2"/>
  <c r="F13" i="2"/>
  <c r="F9" i="2"/>
  <c r="E59" i="2"/>
  <c r="E58" i="2"/>
  <c r="E53" i="2"/>
  <c r="E48" i="2"/>
  <c r="E47" i="2"/>
  <c r="E43" i="2"/>
  <c r="E39" i="2"/>
  <c r="E35" i="2"/>
  <c r="E30" i="2"/>
  <c r="E29" i="2"/>
  <c r="E25" i="2"/>
  <c r="E21" i="2"/>
  <c r="E12" i="2"/>
  <c r="E8" i="2"/>
  <c r="F5" i="2"/>
  <c r="E4" i="2"/>
  <c r="B5" i="1"/>
  <c r="A5" i="1"/>
  <c r="B4" i="1"/>
  <c r="A4" i="1"/>
  <c r="M9" i="6"/>
  <c r="J55" i="6"/>
  <c r="C55" i="6"/>
  <c r="D55" i="6"/>
  <c r="J33" i="4"/>
  <c r="F33" i="4"/>
  <c r="B5" i="4"/>
  <c r="B50" i="4"/>
  <c r="C75" i="4"/>
  <c r="F5" i="4"/>
  <c r="D97" i="1"/>
  <c r="C97" i="1"/>
  <c r="Q9" i="6"/>
  <c r="R9" i="6"/>
  <c r="M53" i="6"/>
  <c r="M52" i="6"/>
  <c r="R52" i="6"/>
  <c r="Q52" i="6"/>
  <c r="R53" i="6"/>
  <c r="Q53" i="6"/>
  <c r="G24" i="6"/>
  <c r="N203" i="4"/>
  <c r="H24" i="6"/>
  <c r="L24" i="6"/>
  <c r="M24" i="6"/>
  <c r="M45" i="6"/>
  <c r="F82" i="2"/>
  <c r="F78" i="2"/>
  <c r="F74" i="2"/>
  <c r="F70" i="2"/>
  <c r="K55" i="6"/>
  <c r="F100" i="4"/>
  <c r="O66" i="4"/>
  <c r="N66" i="4"/>
  <c r="G100" i="4"/>
  <c r="C6" i="4"/>
  <c r="N100" i="4"/>
  <c r="O100" i="4"/>
  <c r="J133" i="4"/>
  <c r="N133" i="4"/>
  <c r="J144" i="4"/>
  <c r="K144" i="4"/>
  <c r="B12" i="2"/>
  <c r="A29" i="2"/>
  <c r="A39" i="2"/>
  <c r="N145" i="4"/>
  <c r="O145" i="4"/>
  <c r="J145" i="4"/>
  <c r="K145" i="4"/>
  <c r="J149" i="4"/>
  <c r="R24" i="6"/>
  <c r="G20" i="6"/>
  <c r="G19" i="6"/>
  <c r="H42" i="6"/>
  <c r="N149" i="4"/>
  <c r="G37" i="6"/>
  <c r="Q24" i="6"/>
  <c r="G30" i="6"/>
  <c r="H30" i="6"/>
  <c r="G34" i="6"/>
  <c r="H34" i="6"/>
  <c r="G33" i="6"/>
  <c r="H33" i="6"/>
  <c r="G29" i="6"/>
  <c r="H29" i="6"/>
  <c r="G28" i="6"/>
  <c r="H28" i="6"/>
  <c r="R45" i="6"/>
  <c r="H21" i="6"/>
  <c r="T66" i="4"/>
  <c r="J101" i="4"/>
  <c r="J42" i="4"/>
  <c r="S66" i="4"/>
  <c r="S129" i="4"/>
  <c r="N116" i="4"/>
  <c r="O116" i="4"/>
  <c r="J67" i="4"/>
  <c r="B67" i="4"/>
  <c r="O55" i="4"/>
  <c r="J116" i="4"/>
  <c r="K116" i="4"/>
  <c r="T100" i="4"/>
  <c r="G67" i="4"/>
  <c r="F67" i="4"/>
  <c r="N55" i="4"/>
  <c r="K42" i="4"/>
  <c r="N67" i="4"/>
  <c r="K101" i="4"/>
  <c r="K105" i="4"/>
  <c r="O101" i="4"/>
  <c r="O105" i="4"/>
  <c r="F101" i="4"/>
  <c r="N101" i="4"/>
  <c r="G101" i="4"/>
  <c r="G105" i="4"/>
  <c r="O67" i="4"/>
  <c r="F133" i="4"/>
  <c r="C55" i="4"/>
  <c r="K67" i="4"/>
  <c r="K71" i="4"/>
  <c r="C67" i="4"/>
  <c r="C24" i="4"/>
  <c r="F6" i="6"/>
  <c r="B24" i="4"/>
  <c r="E6" i="6"/>
  <c r="S100" i="4"/>
  <c r="B101" i="4"/>
  <c r="F87" i="4"/>
  <c r="G87" i="4"/>
  <c r="G91" i="4"/>
  <c r="G116" i="4"/>
  <c r="F116" i="4"/>
  <c r="C101" i="4"/>
  <c r="C105" i="4"/>
  <c r="M47" i="6"/>
  <c r="H20" i="6"/>
  <c r="L20" i="6"/>
  <c r="F120" i="4"/>
  <c r="G6" i="6"/>
  <c r="K25" i="4"/>
  <c r="F71" i="4"/>
  <c r="J120" i="4"/>
  <c r="G38" i="6"/>
  <c r="C145" i="4"/>
  <c r="B145" i="4"/>
  <c r="B149" i="4"/>
  <c r="G21" i="6"/>
  <c r="M51" i="6"/>
  <c r="N71" i="4"/>
  <c r="N120" i="4"/>
  <c r="T115" i="4"/>
  <c r="F145" i="4"/>
  <c r="G145" i="4"/>
  <c r="F149" i="4"/>
  <c r="H19" i="6"/>
  <c r="M19" i="6"/>
  <c r="M48" i="6"/>
  <c r="B133" i="4"/>
  <c r="N59" i="4"/>
  <c r="B71" i="4"/>
  <c r="F42" i="4"/>
  <c r="J46" i="4"/>
  <c r="G42" i="4"/>
  <c r="O25" i="4"/>
  <c r="M49" i="6"/>
  <c r="H26" i="6"/>
  <c r="C42" i="4"/>
  <c r="M46" i="6"/>
  <c r="G42" i="6"/>
  <c r="L42" i="6"/>
  <c r="H38" i="6"/>
  <c r="G16" i="6"/>
  <c r="F55" i="4"/>
  <c r="G55" i="4"/>
  <c r="T54" i="4"/>
  <c r="G39" i="6"/>
  <c r="H37" i="6"/>
  <c r="L37" i="6"/>
  <c r="J25" i="4"/>
  <c r="K29" i="4"/>
  <c r="H15" i="6"/>
  <c r="F203" i="4"/>
  <c r="B203" i="4"/>
  <c r="C116" i="4"/>
  <c r="C120" i="4"/>
  <c r="G27" i="6"/>
  <c r="H27" i="6"/>
  <c r="G32" i="6"/>
  <c r="H32" i="6"/>
  <c r="M20" i="6"/>
  <c r="M29" i="6"/>
  <c r="L29" i="6"/>
  <c r="M33" i="6"/>
  <c r="L33" i="6"/>
  <c r="L34" i="6"/>
  <c r="M34" i="6"/>
  <c r="L30" i="6"/>
  <c r="M30" i="6"/>
  <c r="G26" i="6"/>
  <c r="G41" i="6"/>
  <c r="H41" i="6"/>
  <c r="G31" i="6"/>
  <c r="H31" i="6"/>
  <c r="G36" i="6"/>
  <c r="H36" i="6"/>
  <c r="J87" i="4"/>
  <c r="T144" i="4"/>
  <c r="S86" i="4"/>
  <c r="K87" i="4"/>
  <c r="K91" i="4"/>
  <c r="J203" i="4"/>
  <c r="L28" i="6"/>
  <c r="M28" i="6"/>
  <c r="L43" i="6"/>
  <c r="Q45" i="6"/>
  <c r="H25" i="6"/>
  <c r="G25" i="6"/>
  <c r="M44" i="6"/>
  <c r="H39" i="6"/>
  <c r="G23" i="6"/>
  <c r="H23" i="6"/>
  <c r="H12" i="6"/>
  <c r="G12" i="6"/>
  <c r="H16" i="6"/>
  <c r="G17" i="6"/>
  <c r="H17" i="6"/>
  <c r="H14" i="6"/>
  <c r="G14" i="6"/>
  <c r="K55" i="4"/>
  <c r="N25" i="4"/>
  <c r="S144" i="4"/>
  <c r="H11" i="6"/>
  <c r="B55" i="4"/>
  <c r="B59" i="4"/>
  <c r="O87" i="4"/>
  <c r="O91" i="4"/>
  <c r="J55" i="4"/>
  <c r="T24" i="4"/>
  <c r="B116" i="4"/>
  <c r="S54" i="4"/>
  <c r="B25" i="4"/>
  <c r="N87" i="4"/>
  <c r="S115" i="4"/>
  <c r="B42" i="4"/>
  <c r="T41" i="4"/>
  <c r="T129" i="4"/>
  <c r="C25" i="4"/>
  <c r="H6" i="6"/>
  <c r="G22" i="6"/>
  <c r="T86" i="4"/>
  <c r="C87" i="4"/>
  <c r="C91" i="4"/>
  <c r="B87" i="4"/>
  <c r="L21" i="6"/>
  <c r="Q49" i="6"/>
  <c r="M21" i="6"/>
  <c r="M38" i="6"/>
  <c r="Q47" i="6"/>
  <c r="R47" i="6"/>
  <c r="I6" i="6"/>
  <c r="F59" i="4"/>
  <c r="F55" i="6"/>
  <c r="G10" i="6"/>
  <c r="H10" i="6"/>
  <c r="J59" i="4"/>
  <c r="M42" i="6"/>
  <c r="Q42" i="6"/>
  <c r="R51" i="6"/>
  <c r="Q51" i="6"/>
  <c r="E55" i="6"/>
  <c r="M26" i="6"/>
  <c r="F46" i="4"/>
  <c r="B46" i="4"/>
  <c r="N29" i="4"/>
  <c r="B29" i="4"/>
  <c r="L19" i="6"/>
  <c r="L38" i="6"/>
  <c r="M50" i="6"/>
  <c r="R49" i="6"/>
  <c r="F25" i="4"/>
  <c r="R46" i="6"/>
  <c r="H13" i="6"/>
  <c r="G13" i="6"/>
  <c r="J66" i="2"/>
  <c r="G15" i="6"/>
  <c r="L15" i="6"/>
  <c r="M37" i="6"/>
  <c r="Q37" i="6"/>
  <c r="L26" i="6"/>
  <c r="H40" i="6"/>
  <c r="G40" i="6"/>
  <c r="L23" i="6"/>
  <c r="M23" i="6"/>
  <c r="Q30" i="6"/>
  <c r="R30" i="6"/>
  <c r="Q34" i="6"/>
  <c r="R34" i="6"/>
  <c r="L32" i="6"/>
  <c r="M32" i="6"/>
  <c r="L27" i="6"/>
  <c r="M27" i="6"/>
  <c r="H35" i="6"/>
  <c r="G35" i="6"/>
  <c r="L14" i="6"/>
  <c r="M14" i="6"/>
  <c r="Q21" i="6"/>
  <c r="M36" i="6"/>
  <c r="L36" i="6"/>
  <c r="M31" i="6"/>
  <c r="L31" i="6"/>
  <c r="L41" i="6"/>
  <c r="M41" i="6"/>
  <c r="Q33" i="6"/>
  <c r="R33" i="6"/>
  <c r="Q29" i="6"/>
  <c r="R29" i="6"/>
  <c r="Q20" i="6"/>
  <c r="R20" i="6"/>
  <c r="T207" i="4"/>
  <c r="L17" i="6"/>
  <c r="M17" i="6"/>
  <c r="L25" i="6"/>
  <c r="M25" i="6"/>
  <c r="R43" i="6"/>
  <c r="Q28" i="6"/>
  <c r="R28" i="6"/>
  <c r="L16" i="6"/>
  <c r="M16" i="6"/>
  <c r="L12" i="6"/>
  <c r="M12" i="6"/>
  <c r="Q44" i="6"/>
  <c r="G11" i="6"/>
  <c r="L6" i="6"/>
  <c r="M6" i="6"/>
  <c r="L39" i="6"/>
  <c r="M39" i="6"/>
  <c r="H22" i="6"/>
  <c r="L22" i="6"/>
  <c r="G25" i="4"/>
  <c r="S24" i="4"/>
  <c r="R21" i="6"/>
  <c r="O55" i="6"/>
  <c r="N6" i="6"/>
  <c r="Q26" i="6"/>
  <c r="Q19" i="6"/>
  <c r="L10" i="6"/>
  <c r="M10" i="6"/>
  <c r="R19" i="6"/>
  <c r="F29" i="4"/>
  <c r="N42" i="4"/>
  <c r="O42" i="4"/>
  <c r="G18" i="6"/>
  <c r="S41" i="4"/>
  <c r="S207" i="4"/>
  <c r="Q46" i="6"/>
  <c r="M13" i="6"/>
  <c r="L13" i="6"/>
  <c r="R50" i="6"/>
  <c r="M15" i="6"/>
  <c r="R15" i="6"/>
  <c r="H8" i="6"/>
  <c r="G8" i="6"/>
  <c r="R37" i="6"/>
  <c r="R26" i="6"/>
  <c r="R42" i="6"/>
  <c r="Q41" i="6"/>
  <c r="R14" i="6"/>
  <c r="Q14" i="6"/>
  <c r="Q27" i="6"/>
  <c r="R27" i="6"/>
  <c r="Q32" i="6"/>
  <c r="R32" i="6"/>
  <c r="Q23" i="6"/>
  <c r="R23" i="6"/>
  <c r="M22" i="6"/>
  <c r="Q22" i="6"/>
  <c r="Q31" i="6"/>
  <c r="R31" i="6"/>
  <c r="Q36" i="6"/>
  <c r="R36" i="6"/>
  <c r="M35" i="6"/>
  <c r="L35" i="6"/>
  <c r="M40" i="6"/>
  <c r="L40" i="6"/>
  <c r="Q25" i="6"/>
  <c r="R25" i="6"/>
  <c r="Q17" i="6"/>
  <c r="R17" i="6"/>
  <c r="Q43" i="6"/>
  <c r="Q12" i="6"/>
  <c r="R12" i="6"/>
  <c r="Q16" i="6"/>
  <c r="R16" i="6"/>
  <c r="R44" i="6"/>
  <c r="L11" i="6"/>
  <c r="M11" i="6"/>
  <c r="Q39" i="6"/>
  <c r="Q6" i="6"/>
  <c r="R6" i="6"/>
  <c r="G7" i="6"/>
  <c r="H7" i="6"/>
  <c r="G55" i="6"/>
  <c r="N46" i="4"/>
  <c r="R10" i="6"/>
  <c r="Q10" i="6"/>
  <c r="H18" i="6"/>
  <c r="M18" i="6"/>
  <c r="Q15" i="6"/>
  <c r="L8" i="6"/>
  <c r="M8" i="6"/>
  <c r="Q50" i="6"/>
  <c r="Q13" i="6"/>
  <c r="R13" i="6"/>
  <c r="R41" i="6"/>
  <c r="R22" i="6"/>
  <c r="Q35" i="6"/>
  <c r="R35" i="6"/>
  <c r="Q40" i="6"/>
  <c r="R40" i="6"/>
  <c r="M7" i="6"/>
  <c r="L7" i="6"/>
  <c r="Q11" i="6"/>
  <c r="R11" i="6"/>
  <c r="R39" i="6"/>
  <c r="M55" i="6"/>
  <c r="L18" i="6"/>
  <c r="Q18" i="6"/>
  <c r="H55" i="6"/>
  <c r="R8" i="6"/>
  <c r="Q8" i="6"/>
  <c r="Q7" i="6"/>
  <c r="R7" i="6"/>
  <c r="P55" i="6"/>
  <c r="R48" i="6"/>
  <c r="Q48" i="6"/>
  <c r="L55" i="6"/>
  <c r="R18" i="6"/>
  <c r="R38" i="6"/>
  <c r="Q38" i="6"/>
  <c r="R55" i="6"/>
  <c r="Q55" i="6"/>
</calcChain>
</file>

<file path=xl/sharedStrings.xml><?xml version="1.0" encoding="utf-8"?>
<sst xmlns="http://schemas.openxmlformats.org/spreadsheetml/2006/main" count="342" uniqueCount="147">
  <si>
    <t xml:space="preserve"> </t>
  </si>
  <si>
    <t>Beg.Bal.</t>
  </si>
  <si>
    <t>Adjustments</t>
  </si>
  <si>
    <t>EOM Closing Entries</t>
  </si>
  <si>
    <t>Account</t>
  </si>
  <si>
    <t>Beginning Balance</t>
  </si>
  <si>
    <t>DB</t>
  </si>
  <si>
    <t>CR</t>
  </si>
  <si>
    <t>Ending Balance</t>
  </si>
  <si>
    <t>Adjusted Balance</t>
  </si>
  <si>
    <t>Balance</t>
  </si>
  <si>
    <t>Land</t>
  </si>
  <si>
    <t>DR</t>
  </si>
  <si>
    <t>Transactions</t>
  </si>
  <si>
    <t>check figures</t>
  </si>
  <si>
    <t>Date</t>
  </si>
  <si>
    <t>Event#</t>
  </si>
  <si>
    <t>Jounal Entry</t>
  </si>
  <si>
    <t>General Journal</t>
  </si>
  <si>
    <t>AE1</t>
  </si>
  <si>
    <t>AE2</t>
  </si>
  <si>
    <t>AE3</t>
  </si>
  <si>
    <t>AE4</t>
  </si>
  <si>
    <t>AE5</t>
  </si>
  <si>
    <t>AE6</t>
  </si>
  <si>
    <t>AE7</t>
  </si>
  <si>
    <t>AE8</t>
  </si>
  <si>
    <t>G/L Acct Long Text</t>
  </si>
  <si>
    <t>Bank Account</t>
  </si>
  <si>
    <t>Alternate Bank Account</t>
  </si>
  <si>
    <t>Interest Receivable</t>
  </si>
  <si>
    <t>Inventory-Raw Materials</t>
  </si>
  <si>
    <t>Inventory-Finished Goods</t>
  </si>
  <si>
    <t>Inventory-Trading Goods</t>
  </si>
  <si>
    <t>Inventory-Semi-finished Goods</t>
  </si>
  <si>
    <t>Inventory-Production Supplies</t>
  </si>
  <si>
    <t>Inventory-Suspense (Heaven)</t>
  </si>
  <si>
    <t>Inventory-Operating Supplies</t>
  </si>
  <si>
    <t>Prepaid Supplies</t>
  </si>
  <si>
    <t>Prepaid Rent</t>
  </si>
  <si>
    <t>Notes Receivable</t>
  </si>
  <si>
    <t>Fixed Assets</t>
  </si>
  <si>
    <t>Accumulated Depreciation - Fixed Assets</t>
  </si>
  <si>
    <t>Production Machinery, Equipment and Fixtures</t>
  </si>
  <si>
    <t>Accumulated Depreciation –Production mach, Equip.</t>
  </si>
  <si>
    <t>Office Furniture</t>
  </si>
  <si>
    <t>Accumulated Depreciation-Office Furniture</t>
  </si>
  <si>
    <t>Vehicles</t>
  </si>
  <si>
    <t>Accumulated Depreciation-Vehicles</t>
  </si>
  <si>
    <t>Intangible Assets</t>
  </si>
  <si>
    <t>Payables-Trade Accounts</t>
  </si>
  <si>
    <t>Payables-Income Taxes</t>
  </si>
  <si>
    <t>Payables-Interest</t>
  </si>
  <si>
    <t>Payables-Short-Term Notes</t>
  </si>
  <si>
    <t>Payables-Long-Term Notes</t>
  </si>
  <si>
    <t>Payables-Commissions</t>
  </si>
  <si>
    <t>Payables-Salaries and Wages</t>
  </si>
  <si>
    <t>Goods Receipt / Invoice Receipt Account</t>
  </si>
  <si>
    <t>Accrued Tax – Output</t>
  </si>
  <si>
    <t>Accrued Tax- Input</t>
  </si>
  <si>
    <t>Unearned Revenues</t>
  </si>
  <si>
    <t>Common Stock</t>
  </si>
  <si>
    <t>Additional Paid-in-Capital</t>
  </si>
  <si>
    <t>Retained Earnings</t>
  </si>
  <si>
    <t>Sales Revenue</t>
  </si>
  <si>
    <t>Sales Discount</t>
  </si>
  <si>
    <t>Miscellaneous Revenue</t>
  </si>
  <si>
    <t>Revenue Deductions</t>
  </si>
  <si>
    <t>Gain or Loss on Sale of Assets</t>
  </si>
  <si>
    <t>Customer Service Revenue</t>
  </si>
  <si>
    <t>Customer Service Revenue Settlement</t>
  </si>
  <si>
    <t>Labor</t>
  </si>
  <si>
    <t>Raw Material Consumption Expense</t>
  </si>
  <si>
    <t>Finished Product Consumption Expense</t>
  </si>
  <si>
    <t>Trading Good Consumption Expense</t>
  </si>
  <si>
    <t>Semi-Finished Consumption Expense</t>
  </si>
  <si>
    <t>Supplies Expense</t>
  </si>
  <si>
    <t>Legal and Professional Expense</t>
  </si>
  <si>
    <t>Rent Expense</t>
  </si>
  <si>
    <t>Payroll Expense-Office</t>
  </si>
  <si>
    <t>Payroll Expense-Administrative</t>
  </si>
  <si>
    <t>Sales Expense</t>
  </si>
  <si>
    <t>Tax Expense - Property</t>
  </si>
  <si>
    <t>Tax Expense- Income</t>
  </si>
  <si>
    <t>Miscellaneous Expense</t>
  </si>
  <si>
    <t>Information Technology Expense Account</t>
  </si>
  <si>
    <t>Production Order Variance Expense Account</t>
  </si>
  <si>
    <t>Utilities (electricity &amp; phone)</t>
  </si>
  <si>
    <t>Manufacturing Output settlement</t>
  </si>
  <si>
    <t>Manufacturing Output Settlement Variance</t>
  </si>
  <si>
    <t>Depreciation Expense</t>
  </si>
  <si>
    <t>Purchase Price Difference</t>
  </si>
  <si>
    <t>Production Variance</t>
  </si>
  <si>
    <t>Research and Development</t>
  </si>
  <si>
    <t>Cost of Goods Sold</t>
  </si>
  <si>
    <t>Credit Balance</t>
  </si>
  <si>
    <t>Debit Balance</t>
  </si>
  <si>
    <t>Account Balances as of December 31</t>
  </si>
  <si>
    <t>Prepaid Advertising</t>
  </si>
  <si>
    <t>Advertising Expense</t>
  </si>
  <si>
    <t>Bad Debt Expense</t>
  </si>
  <si>
    <t>Accumulated Amortization - Intangible Assets</t>
  </si>
  <si>
    <t>JE</t>
  </si>
  <si>
    <t>Adjusting Entries</t>
  </si>
  <si>
    <t>Inventory-Raw Materials (Direct Post)</t>
  </si>
  <si>
    <t>Inventory-Finished Goods (Direct Post)</t>
  </si>
  <si>
    <t>Inventory-Trading Goods (Direct Post)</t>
  </si>
  <si>
    <t>Buildings</t>
  </si>
  <si>
    <t>Insurance Expense</t>
  </si>
  <si>
    <t>Vendor Discounts Missed</t>
  </si>
  <si>
    <t>Shipping Expense</t>
  </si>
  <si>
    <t>Accounts Receivable (Direct Posting Account)</t>
  </si>
  <si>
    <t>Accounts Payable (Direct Posting Account)</t>
  </si>
  <si>
    <t>Inventory-Semi-finished Goods (Direct Post)</t>
  </si>
  <si>
    <t>Prepaid Insurance</t>
  </si>
  <si>
    <t>balance</t>
  </si>
  <si>
    <t>unadj.bal.</t>
  </si>
  <si>
    <t>adjustments</t>
  </si>
  <si>
    <t>Global Bike Inc. Trial Balance</t>
  </si>
  <si>
    <t>balance check</t>
  </si>
  <si>
    <t>txn totals</t>
  </si>
  <si>
    <t xml:space="preserve">General Ledger </t>
  </si>
  <si>
    <t>Trade Accounts Receivables</t>
  </si>
  <si>
    <t>Allowance for Bad Debts</t>
  </si>
  <si>
    <t>Deposits on Purchases</t>
  </si>
  <si>
    <t>Land (Direct Post)</t>
  </si>
  <si>
    <t>Production Machinery, Equip &amp; Fixtures(Dir.Post)</t>
  </si>
  <si>
    <t>Accumulated Depreciation-Machinery (Direct Post)</t>
  </si>
  <si>
    <t>Office Equipment and Computers</t>
  </si>
  <si>
    <t>Accumulated Depreciation - Office Equipment</t>
  </si>
  <si>
    <t>Accumulated Depreciation - Buildings</t>
  </si>
  <si>
    <t>Accrued Expenses</t>
  </si>
  <si>
    <t>Retained Earnings (Direct Posting)</t>
  </si>
  <si>
    <t>Telephone and Internet Expense</t>
  </si>
  <si>
    <t>Warranty Expense</t>
  </si>
  <si>
    <t>UA Webinar - MCC - Sum13            Chart of Accounts           Date  06/03/2013</t>
  </si>
  <si>
    <t xml:space="preserve">                                                                Page           1</t>
  </si>
  <si>
    <t>ChartofAccts GL00 GBI Global</t>
  </si>
  <si>
    <t>G/L acct</t>
  </si>
  <si>
    <t>#</t>
  </si>
  <si>
    <t>Question</t>
  </si>
  <si>
    <t>Answer</t>
  </si>
  <si>
    <t>Why are there no journal entries for event 8 (ordering of raw maerials from Space Bike Composites?</t>
  </si>
  <si>
    <t>End of Year Closing Entries</t>
  </si>
  <si>
    <t>Why are there no journal entries for event 12 (approval of building plants for new warehouse)?</t>
  </si>
  <si>
    <t>What Company code was used in SAP system to process your transactions?</t>
  </si>
  <si>
    <t xml:space="preserve">to record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</si>
</sst>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3" fontId="0" fillId="0" borderId="0" xfId="0" applyNumberFormat="1"/>
    <xf numFmtId="49" fontId="0" fillId="0" borderId="0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Border="1"/>
    <xf numFmtId="3" fontId="0" fillId="0" borderId="0" xfId="0" quotePrefix="1" applyNumberFormat="1"/>
    <xf numFmtId="16" fontId="0" fillId="0" borderId="0" xfId="0" quotePrefix="1" applyNumberForma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4" xfId="0" applyNumberFormat="1" applyBorder="1"/>
    <xf numFmtId="0" fontId="3" fillId="0" borderId="0" xfId="0" applyFont="1" applyAlignment="1"/>
    <xf numFmtId="0" fontId="2" fillId="0" borderId="0" xfId="0" applyFont="1" applyAlignment="1">
      <alignment wrapText="1"/>
    </xf>
    <xf numFmtId="1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/>
    <xf numFmtId="0" fontId="2" fillId="0" borderId="1" xfId="0" applyNumberFormat="1" applyFont="1" applyBorder="1" applyAlignment="1"/>
    <xf numFmtId="0" fontId="2" fillId="0" borderId="1" xfId="0" applyNumberFormat="1" applyFont="1" applyBorder="1"/>
    <xf numFmtId="0" fontId="0" fillId="2" borderId="0" xfId="0" applyFill="1"/>
    <xf numFmtId="3" fontId="0" fillId="2" borderId="0" xfId="0" applyNumberFormat="1" applyFill="1"/>
    <xf numFmtId="0" fontId="3" fillId="0" borderId="0" xfId="0" applyFont="1" applyAlignment="1">
      <alignment horizontal="center"/>
    </xf>
    <xf numFmtId="0" fontId="0" fillId="3" borderId="7" xfId="0" applyFont="1" applyFill="1" applyBorder="1"/>
    <xf numFmtId="0" fontId="0" fillId="0" borderId="0" xfId="0" applyFont="1"/>
    <xf numFmtId="1" fontId="0" fillId="0" borderId="0" xfId="0" applyNumberFormat="1" applyFont="1"/>
    <xf numFmtId="1" fontId="0" fillId="3" borderId="7" xfId="0" applyNumberFormat="1" applyFont="1" applyFill="1" applyBorder="1"/>
    <xf numFmtId="1" fontId="0" fillId="0" borderId="0" xfId="0" applyNumberFormat="1" applyBorder="1"/>
    <xf numFmtId="0" fontId="0" fillId="0" borderId="0" xfId="0" applyNumberFormat="1" applyFont="1"/>
    <xf numFmtId="1" fontId="3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left" wrapText="1"/>
    </xf>
    <xf numFmtId="3" fontId="3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165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/>
    <xf numFmtId="3" fontId="0" fillId="0" borderId="0" xfId="0" applyNumberFormat="1" applyFill="1"/>
    <xf numFmtId="0" fontId="2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3" xfId="0" applyBorder="1"/>
    <xf numFmtId="0" fontId="2" fillId="0" borderId="0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164" fontId="3" fillId="0" borderId="0" xfId="0" applyNumberFormat="1" applyFont="1"/>
    <xf numFmtId="0" fontId="2" fillId="0" borderId="0" xfId="0" applyFont="1" applyBorder="1"/>
    <xf numFmtId="1" fontId="0" fillId="0" borderId="0" xfId="0" applyNumberFormat="1" applyFont="1" applyFill="1"/>
    <xf numFmtId="0" fontId="0" fillId="0" borderId="0" xfId="0" applyFont="1" applyFill="1"/>
    <xf numFmtId="1" fontId="2" fillId="0" borderId="1" xfId="0" applyNumberFormat="1" applyFont="1" applyBorder="1" applyAlignment="1"/>
    <xf numFmtId="1" fontId="0" fillId="0" borderId="1" xfId="0" applyNumberFormat="1" applyBorder="1" applyAlignment="1">
      <alignment wrapText="1"/>
    </xf>
    <xf numFmtId="0" fontId="2" fillId="4" borderId="0" xfId="0" applyFont="1" applyFill="1"/>
    <xf numFmtId="3" fontId="0" fillId="4" borderId="0" xfId="0" applyNumberFormat="1" applyFill="1"/>
    <xf numFmtId="0" fontId="0" fillId="4" borderId="0" xfId="0" applyFill="1"/>
    <xf numFmtId="1" fontId="0" fillId="0" borderId="0" xfId="0" applyNumberFormat="1" applyAlignment="1">
      <alignment wrapText="1"/>
    </xf>
    <xf numFmtId="0" fontId="2" fillId="0" borderId="0" xfId="0" applyFont="1" applyFill="1"/>
    <xf numFmtId="0" fontId="6" fillId="0" borderId="0" xfId="0" applyFont="1"/>
    <xf numFmtId="0" fontId="7" fillId="0" borderId="0" xfId="0" applyFont="1"/>
    <xf numFmtId="1" fontId="3" fillId="0" borderId="0" xfId="0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textRotation="255"/>
    </xf>
    <xf numFmtId="0" fontId="0" fillId="5" borderId="0" xfId="0" applyFill="1" applyAlignment="1">
      <alignment wrapText="1"/>
    </xf>
    <xf numFmtId="3" fontId="0" fillId="5" borderId="0" xfId="0" applyNumberFormat="1" applyFill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2" x14ac:dyDescent="0"/>
  <cols>
    <col min="1" max="1" width="5.6640625" style="88" customWidth="1"/>
    <col min="2" max="2" width="37.33203125" style="86" customWidth="1"/>
    <col min="3" max="3" width="43.83203125" style="86" customWidth="1"/>
  </cols>
  <sheetData>
    <row r="1" spans="1:3">
      <c r="A1" s="88" t="s">
        <v>0</v>
      </c>
    </row>
    <row r="2" spans="1:3" s="82" customFormat="1">
      <c r="A2" s="87" t="s">
        <v>139</v>
      </c>
      <c r="B2" s="83" t="s">
        <v>140</v>
      </c>
      <c r="C2" s="83" t="s">
        <v>141</v>
      </c>
    </row>
    <row r="3" spans="1:3" ht="36">
      <c r="A3" s="88">
        <v>1</v>
      </c>
      <c r="B3" s="86" t="s">
        <v>142</v>
      </c>
      <c r="C3" s="94"/>
    </row>
    <row r="4" spans="1:3" ht="36">
      <c r="A4" s="88">
        <v>2</v>
      </c>
      <c r="B4" s="86" t="s">
        <v>144</v>
      </c>
      <c r="C4" s="94"/>
    </row>
    <row r="5" spans="1:3" ht="24">
      <c r="A5" s="88">
        <v>3</v>
      </c>
      <c r="B5" s="86" t="s">
        <v>145</v>
      </c>
      <c r="C5" s="9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7"/>
  <sheetViews>
    <sheetView workbookViewId="0">
      <selection activeCell="B20" sqref="B20"/>
    </sheetView>
  </sheetViews>
  <sheetFormatPr baseColWidth="10" defaultColWidth="8.83203125" defaultRowHeight="12" x14ac:dyDescent="0"/>
  <cols>
    <col min="1" max="1" width="8.83203125" style="3"/>
    <col min="2" max="2" width="45.6640625" style="1" customWidth="1"/>
    <col min="3" max="4" width="16.6640625" style="2" customWidth="1"/>
    <col min="7" max="7" width="10" customWidth="1"/>
  </cols>
  <sheetData>
    <row r="1" spans="1:10">
      <c r="A1" s="90" t="s">
        <v>97</v>
      </c>
      <c r="B1" s="90"/>
    </row>
    <row r="2" spans="1:10">
      <c r="C2" s="44" t="s">
        <v>96</v>
      </c>
      <c r="D2" s="44" t="s">
        <v>95</v>
      </c>
    </row>
    <row r="3" spans="1:10">
      <c r="A3" s="27">
        <f>'Chart of Accts'!A2</f>
        <v>100000</v>
      </c>
      <c r="B3" s="27" t="str">
        <f>'Chart of Accts'!B2</f>
        <v>Bank Account</v>
      </c>
      <c r="C3" s="50">
        <f>110000+550+988+92820-16850+3000+17010+45000</f>
        <v>252518</v>
      </c>
      <c r="G3" s="40"/>
      <c r="H3" s="36"/>
    </row>
    <row r="4" spans="1:10" hidden="1">
      <c r="A4" s="27">
        <f>'Chart of Accts'!A3</f>
        <v>101000</v>
      </c>
      <c r="B4" s="27" t="str">
        <f>'Chart of Accts'!B3</f>
        <v>Alternate Bank Account</v>
      </c>
      <c r="G4" s="40"/>
      <c r="H4" s="36"/>
    </row>
    <row r="5" spans="1:10" hidden="1">
      <c r="A5" s="27">
        <f>'Chart of Accts'!A4</f>
        <v>110000</v>
      </c>
      <c r="B5" s="27" t="str">
        <f>'Chart of Accts'!B4</f>
        <v>Trade Accounts Receivables</v>
      </c>
      <c r="G5" s="40"/>
      <c r="H5" s="36"/>
    </row>
    <row r="6" spans="1:10">
      <c r="A6" s="27">
        <f>'Chart of Accts'!A5</f>
        <v>110100</v>
      </c>
      <c r="B6" s="27" t="str">
        <f>'Chart of Accts'!B5</f>
        <v>Accounts Receivable (Direct Posting Account)</v>
      </c>
      <c r="C6" s="25">
        <f>16850+1610+89960</f>
        <v>108420</v>
      </c>
      <c r="G6" s="40"/>
      <c r="H6" s="36"/>
    </row>
    <row r="7" spans="1:10">
      <c r="A7" s="27">
        <f>'Chart of Accts'!A6</f>
        <v>110150</v>
      </c>
      <c r="B7" s="27" t="str">
        <f>'Chart of Accts'!B6</f>
        <v>Allowance for Bad Debts</v>
      </c>
      <c r="D7" s="25">
        <f>500000*0.005</f>
        <v>2500</v>
      </c>
      <c r="G7" s="37"/>
      <c r="H7" s="36"/>
    </row>
    <row r="8" spans="1:10">
      <c r="A8" s="27">
        <f>'Chart of Accts'!A7</f>
        <v>110200</v>
      </c>
      <c r="B8" s="27" t="str">
        <f>'Chart of Accts'!B7</f>
        <v>Interest Receivable</v>
      </c>
      <c r="C8" s="25"/>
      <c r="D8" s="25"/>
      <c r="G8" s="37"/>
      <c r="H8" s="36"/>
    </row>
    <row r="9" spans="1:10" hidden="1">
      <c r="A9" s="27">
        <f>'Chart of Accts'!A8</f>
        <v>200000</v>
      </c>
      <c r="B9" s="27" t="str">
        <f>'Chart of Accts'!B8</f>
        <v>Inventory-Raw Materials</v>
      </c>
      <c r="D9" s="25"/>
      <c r="G9" s="37"/>
      <c r="H9" s="36"/>
      <c r="J9" s="2"/>
    </row>
    <row r="10" spans="1:10" hidden="1">
      <c r="A10" s="27">
        <f>'Chart of Accts'!A9</f>
        <v>200100</v>
      </c>
      <c r="B10" s="27" t="str">
        <f>'Chart of Accts'!B9</f>
        <v>Inventory-Finished Goods</v>
      </c>
      <c r="D10" s="25"/>
      <c r="G10" s="37"/>
      <c r="H10" s="36"/>
      <c r="J10" s="2"/>
    </row>
    <row r="11" spans="1:10" hidden="1">
      <c r="A11" s="27">
        <f>'Chart of Accts'!A10</f>
        <v>200200</v>
      </c>
      <c r="B11" s="27" t="str">
        <f>'Chart of Accts'!B10</f>
        <v>Inventory-Trading Goods</v>
      </c>
      <c r="D11" s="25"/>
      <c r="G11" s="37"/>
      <c r="H11" s="36"/>
    </row>
    <row r="12" spans="1:10" hidden="1">
      <c r="A12" s="27">
        <f>'Chart of Accts'!A11</f>
        <v>200300</v>
      </c>
      <c r="B12" s="27" t="str">
        <f>'Chart of Accts'!B11</f>
        <v>Inventory-Semi-finished Goods</v>
      </c>
      <c r="C12" s="25"/>
      <c r="D12" s="25"/>
      <c r="G12" s="37"/>
      <c r="H12" s="36"/>
    </row>
    <row r="13" spans="1:10" hidden="1">
      <c r="A13" s="27">
        <f>'Chart of Accts'!A12</f>
        <v>200400</v>
      </c>
      <c r="B13" s="27" t="str">
        <f>'Chart of Accts'!B12</f>
        <v>Inventory-Production Supplies</v>
      </c>
      <c r="C13" s="25"/>
      <c r="D13" s="25"/>
      <c r="G13" s="37"/>
      <c r="H13" s="36"/>
    </row>
    <row r="14" spans="1:10" hidden="1">
      <c r="A14" s="27">
        <f>'Chart of Accts'!A13</f>
        <v>200500</v>
      </c>
      <c r="B14" s="27" t="str">
        <f>'Chart of Accts'!B13</f>
        <v>Inventory-Suspense (Heaven)</v>
      </c>
      <c r="C14" s="25"/>
      <c r="D14" s="25"/>
      <c r="G14" s="37"/>
      <c r="H14" s="36"/>
    </row>
    <row r="15" spans="1:10">
      <c r="A15" s="27">
        <f>'Chart of Accts'!A14</f>
        <v>200600</v>
      </c>
      <c r="B15" s="27" t="str">
        <f>'Chart of Accts'!B14</f>
        <v>Inventory-Operating Supplies</v>
      </c>
      <c r="C15" s="25">
        <v>750</v>
      </c>
      <c r="D15" s="25"/>
      <c r="G15" s="37"/>
      <c r="H15" s="36"/>
    </row>
    <row r="16" spans="1:10">
      <c r="A16" s="27">
        <f>'Chart of Accts'!A15</f>
        <v>200900</v>
      </c>
      <c r="B16" s="27" t="str">
        <f>'Chart of Accts'!B15</f>
        <v>Inventory-Raw Materials (Direct Post)</v>
      </c>
      <c r="C16" s="25">
        <v>32000</v>
      </c>
      <c r="D16" s="25"/>
      <c r="G16" s="37"/>
      <c r="H16" s="36"/>
    </row>
    <row r="17" spans="1:8">
      <c r="A17" s="27">
        <f>'Chart of Accts'!A16</f>
        <v>200910</v>
      </c>
      <c r="B17" s="27" t="str">
        <f>'Chart of Accts'!B16</f>
        <v>Inventory-Finished Goods (Direct Post)</v>
      </c>
      <c r="C17" s="25">
        <f>15180+79441+17091+169586</f>
        <v>281298</v>
      </c>
      <c r="D17" s="25"/>
      <c r="G17" s="37"/>
      <c r="H17" s="36"/>
    </row>
    <row r="18" spans="1:8">
      <c r="A18" s="27">
        <f>'Chart of Accts'!A17</f>
        <v>200920</v>
      </c>
      <c r="B18" s="27" t="str">
        <f>'Chart of Accts'!B17</f>
        <v>Inventory-Trading Goods (Direct Post)</v>
      </c>
      <c r="C18" s="25">
        <f>1380+65094</f>
        <v>66474</v>
      </c>
      <c r="D18" s="25"/>
      <c r="G18" s="37"/>
      <c r="H18" s="36"/>
    </row>
    <row r="19" spans="1:8">
      <c r="A19" s="27">
        <f>'Chart of Accts'!A18</f>
        <v>200930</v>
      </c>
      <c r="B19" s="27" t="str">
        <f>'Chart of Accts'!B18</f>
        <v>Inventory-Semi-finished Goods (Direct Post)</v>
      </c>
      <c r="C19" s="25"/>
      <c r="D19" s="25"/>
      <c r="G19" s="37"/>
      <c r="H19" s="36"/>
    </row>
    <row r="20" spans="1:8">
      <c r="A20" s="27">
        <f>'Chart of Accts'!A19</f>
        <v>210000</v>
      </c>
      <c r="B20" s="27" t="str">
        <f>'Chart of Accts'!B19</f>
        <v>Prepaid Insurance</v>
      </c>
      <c r="C20" s="25">
        <f>2500*2</f>
        <v>5000</v>
      </c>
      <c r="D20" s="25"/>
      <c r="G20" s="37"/>
      <c r="H20" s="36"/>
    </row>
    <row r="21" spans="1:8">
      <c r="A21" s="27">
        <f>'Chart of Accts'!A20</f>
        <v>211000</v>
      </c>
      <c r="B21" s="27" t="str">
        <f>'Chart of Accts'!B20</f>
        <v>Prepaid Supplies</v>
      </c>
      <c r="C21" s="25"/>
      <c r="D21" s="25"/>
      <c r="G21" s="37"/>
      <c r="H21" s="36"/>
    </row>
    <row r="22" spans="1:8">
      <c r="A22" s="27">
        <f>'Chart of Accts'!A21</f>
        <v>212000</v>
      </c>
      <c r="B22" s="27" t="str">
        <f>'Chart of Accts'!B21</f>
        <v>Prepaid Advertising</v>
      </c>
      <c r="C22" s="25">
        <v>1000</v>
      </c>
      <c r="D22" s="25"/>
      <c r="G22" s="37"/>
      <c r="H22" s="36"/>
    </row>
    <row r="23" spans="1:8">
      <c r="A23" s="27">
        <f>'Chart of Accts'!A22</f>
        <v>215000</v>
      </c>
      <c r="B23" s="27" t="str">
        <f>'Chart of Accts'!B22</f>
        <v>Prepaid Rent</v>
      </c>
      <c r="C23" s="25"/>
      <c r="D23" s="25"/>
      <c r="G23" s="37"/>
      <c r="H23" s="36"/>
    </row>
    <row r="24" spans="1:8">
      <c r="A24" s="27">
        <f>'Chart of Accts'!A23</f>
        <v>216000</v>
      </c>
      <c r="B24" s="27" t="str">
        <f>'Chart of Accts'!B23</f>
        <v>Deposits on Purchases</v>
      </c>
      <c r="C24" s="25"/>
      <c r="D24" s="25"/>
      <c r="G24" s="37"/>
      <c r="H24" s="36"/>
    </row>
    <row r="25" spans="1:8">
      <c r="A25" s="27">
        <f>'Chart of Accts'!A24</f>
        <v>220000</v>
      </c>
      <c r="B25" s="27" t="str">
        <f>'Chart of Accts'!B24</f>
        <v>Notes Receivable</v>
      </c>
      <c r="C25" s="25"/>
      <c r="D25" s="25"/>
      <c r="F25" s="2"/>
      <c r="G25" s="37"/>
      <c r="H25" s="36"/>
    </row>
    <row r="26" spans="1:8" hidden="1">
      <c r="A26" s="27">
        <f>'Chart of Accts'!A25</f>
        <v>220050</v>
      </c>
      <c r="B26" s="27" t="str">
        <f>'Chart of Accts'!B25</f>
        <v>Fixed Assets</v>
      </c>
      <c r="C26" s="25"/>
      <c r="D26" s="25"/>
      <c r="G26" s="37"/>
      <c r="H26" s="36"/>
    </row>
    <row r="27" spans="1:8" hidden="1">
      <c r="A27" s="27">
        <f>'Chart of Accts'!A26</f>
        <v>220060</v>
      </c>
      <c r="B27" s="27" t="str">
        <f>'Chart of Accts'!B26</f>
        <v>Accumulated Depreciation - Fixed Assets</v>
      </c>
      <c r="C27" s="25"/>
      <c r="D27" s="25"/>
      <c r="G27" s="37"/>
      <c r="H27" s="36"/>
    </row>
    <row r="28" spans="1:8">
      <c r="A28" s="27">
        <f>'Chart of Accts'!A27</f>
        <v>220110</v>
      </c>
      <c r="B28" s="27" t="str">
        <f>'Chart of Accts'!B27</f>
        <v>Land (Direct Post)</v>
      </c>
      <c r="C28" s="25">
        <v>425000</v>
      </c>
      <c r="D28" s="25"/>
      <c r="G28" s="37"/>
      <c r="H28" s="27"/>
    </row>
    <row r="29" spans="1:8">
      <c r="A29" s="27">
        <f>'Chart of Accts'!A28</f>
        <v>220210</v>
      </c>
      <c r="B29" s="27" t="str">
        <f>'Chart of Accts'!B28</f>
        <v>Production Machinery, Equip &amp; Fixtures(Dir.Post)</v>
      </c>
      <c r="C29" s="25">
        <v>915000</v>
      </c>
      <c r="D29" s="25"/>
      <c r="G29" s="37"/>
      <c r="H29" s="36"/>
    </row>
    <row r="30" spans="1:8">
      <c r="A30" s="27">
        <f>'Chart of Accts'!A29</f>
        <v>220310</v>
      </c>
      <c r="B30" s="27" t="str">
        <f>'Chart of Accts'!B29</f>
        <v>Accumulated Depreciation-Machinery (Direct Post)</v>
      </c>
      <c r="C30" s="25"/>
      <c r="D30" s="25">
        <f>+C29/15*5</f>
        <v>305000</v>
      </c>
      <c r="G30" s="37"/>
      <c r="H30" s="36"/>
    </row>
    <row r="31" spans="1:8">
      <c r="A31" s="27">
        <f>'Chart of Accts'!A30</f>
        <v>220400</v>
      </c>
      <c r="B31" s="27" t="str">
        <f>'Chart of Accts'!B30</f>
        <v>Office Furniture</v>
      </c>
      <c r="C31" s="25"/>
      <c r="D31" s="25"/>
      <c r="G31" s="37"/>
      <c r="H31" s="36"/>
    </row>
    <row r="32" spans="1:8">
      <c r="A32" s="27">
        <f>'Chart of Accts'!A31</f>
        <v>220500</v>
      </c>
      <c r="B32" s="27" t="str">
        <f>'Chart of Accts'!B31</f>
        <v>Accumulated Depreciation-Office Furniture</v>
      </c>
      <c r="C32" s="25"/>
      <c r="D32" s="25"/>
      <c r="G32" s="37"/>
      <c r="H32" s="36"/>
    </row>
    <row r="33" spans="1:8">
      <c r="A33" s="27">
        <f>'Chart of Accts'!A32</f>
        <v>220600</v>
      </c>
      <c r="B33" s="27" t="str">
        <f>'Chart of Accts'!B32</f>
        <v>Office Equipment and Computers</v>
      </c>
      <c r="C33" s="25"/>
      <c r="D33" s="25"/>
      <c r="G33" s="37"/>
      <c r="H33" s="27"/>
    </row>
    <row r="34" spans="1:8">
      <c r="A34" s="27">
        <f>'Chart of Accts'!A33</f>
        <v>220700</v>
      </c>
      <c r="B34" s="27" t="str">
        <f>'Chart of Accts'!B33</f>
        <v>Accumulated Depreciation - Office Equipment</v>
      </c>
      <c r="C34" s="25"/>
      <c r="D34" s="25"/>
      <c r="G34" s="37"/>
      <c r="H34" s="27"/>
    </row>
    <row r="35" spans="1:8" hidden="1">
      <c r="A35" s="27">
        <f>'Chart of Accts'!A34</f>
        <v>220800</v>
      </c>
      <c r="B35" s="27" t="str">
        <f>'Chart of Accts'!B34</f>
        <v>Vehicles</v>
      </c>
      <c r="C35" s="25"/>
      <c r="D35" s="25"/>
      <c r="G35" s="37"/>
      <c r="H35" s="36"/>
    </row>
    <row r="36" spans="1:8" hidden="1">
      <c r="A36" s="27">
        <f>'Chart of Accts'!A35</f>
        <v>220900</v>
      </c>
      <c r="B36" s="27" t="str">
        <f>'Chart of Accts'!B35</f>
        <v>Accumulated Depreciation-Vehicles</v>
      </c>
      <c r="C36" s="25"/>
      <c r="D36" s="25"/>
      <c r="E36" s="2"/>
      <c r="G36" s="37"/>
      <c r="H36" s="36"/>
    </row>
    <row r="37" spans="1:8" hidden="1">
      <c r="A37" s="27">
        <f>'Chart of Accts'!A36</f>
        <v>221100</v>
      </c>
      <c r="B37" s="27" t="str">
        <f>'Chart of Accts'!B36</f>
        <v>Intangible Assets</v>
      </c>
      <c r="C37" s="25"/>
      <c r="D37" s="25"/>
      <c r="G37" s="37"/>
      <c r="H37" s="36"/>
    </row>
    <row r="38" spans="1:8" hidden="1">
      <c r="A38" s="27">
        <f>'Chart of Accts'!A37</f>
        <v>221200</v>
      </c>
      <c r="B38" s="27" t="str">
        <f>'Chart of Accts'!B37</f>
        <v>Accumulated Amortization - Intangible Assets</v>
      </c>
      <c r="C38" s="25"/>
      <c r="D38" s="25"/>
      <c r="G38" s="37"/>
      <c r="H38" s="36"/>
    </row>
    <row r="39" spans="1:8" hidden="1">
      <c r="A39" s="27">
        <f>'Chart of Accts'!A38</f>
        <v>221300</v>
      </c>
      <c r="B39" s="27" t="str">
        <f>'Chart of Accts'!B38</f>
        <v>Buildings</v>
      </c>
      <c r="C39" s="25"/>
      <c r="G39" s="37"/>
      <c r="H39" s="36"/>
    </row>
    <row r="40" spans="1:8" hidden="1">
      <c r="A40" s="27">
        <f>'Chart of Accts'!A39</f>
        <v>221400</v>
      </c>
      <c r="B40" s="27" t="str">
        <f>'Chart of Accts'!B39</f>
        <v>Accumulated Depreciation - Buildings</v>
      </c>
      <c r="C40" s="25"/>
      <c r="D40" s="25"/>
      <c r="G40" s="37"/>
      <c r="H40" s="36"/>
    </row>
    <row r="41" spans="1:8" hidden="1">
      <c r="A41" s="27">
        <f>'Chart of Accts'!A40</f>
        <v>300000</v>
      </c>
      <c r="B41" s="27" t="str">
        <f>'Chart of Accts'!B40</f>
        <v>Payables-Trade Accounts</v>
      </c>
      <c r="C41" s="25"/>
      <c r="G41" s="37"/>
      <c r="H41" s="36"/>
    </row>
    <row r="42" spans="1:8">
      <c r="A42" s="27">
        <f>'Chart of Accts'!A41</f>
        <v>300100</v>
      </c>
      <c r="B42" s="27" t="str">
        <f>'Chart of Accts'!B41</f>
        <v>Payables-Income Taxes</v>
      </c>
      <c r="G42" s="37"/>
      <c r="H42" s="27"/>
    </row>
    <row r="43" spans="1:8">
      <c r="A43" s="27">
        <f>'Chart of Accts'!A42</f>
        <v>300200</v>
      </c>
      <c r="B43" s="27" t="str">
        <f>'Chart of Accts'!B42</f>
        <v>Accounts Payable (Direct Posting Account)</v>
      </c>
      <c r="D43" s="25">
        <f>17010+30890</f>
        <v>47900</v>
      </c>
      <c r="G43" s="37"/>
      <c r="H43" s="27"/>
    </row>
    <row r="44" spans="1:8">
      <c r="A44" s="27">
        <f>'Chart of Accts'!A43</f>
        <v>300300</v>
      </c>
      <c r="B44" s="27" t="str">
        <f>'Chart of Accts'!B43</f>
        <v>Payables-Interest</v>
      </c>
      <c r="G44" s="37"/>
      <c r="H44" s="27"/>
    </row>
    <row r="45" spans="1:8">
      <c r="A45" s="27">
        <f>'Chart of Accts'!A44</f>
        <v>300400</v>
      </c>
      <c r="B45" s="27" t="str">
        <f>'Chart of Accts'!B44</f>
        <v>Payables-Short-Term Notes</v>
      </c>
      <c r="G45" s="37"/>
      <c r="H45" s="36"/>
    </row>
    <row r="46" spans="1:8">
      <c r="A46" s="27">
        <f>'Chart of Accts'!A45</f>
        <v>300500</v>
      </c>
      <c r="B46" s="27" t="str">
        <f>'Chart of Accts'!B45</f>
        <v>Payables-Long-Term Notes</v>
      </c>
      <c r="G46" s="37"/>
      <c r="H46" s="36"/>
    </row>
    <row r="47" spans="1:8">
      <c r="A47" s="27">
        <f>'Chart of Accts'!A46</f>
        <v>300600</v>
      </c>
      <c r="B47" s="27" t="str">
        <f>'Chart of Accts'!B46</f>
        <v>Payables-Commissions</v>
      </c>
      <c r="G47" s="37"/>
      <c r="H47" s="36"/>
    </row>
    <row r="48" spans="1:8">
      <c r="A48" s="27">
        <f>'Chart of Accts'!A47</f>
        <v>300700</v>
      </c>
      <c r="B48" s="27" t="str">
        <f>'Chart of Accts'!B47</f>
        <v>Payables-Salaries and Wages</v>
      </c>
      <c r="D48" s="2">
        <v>110000</v>
      </c>
      <c r="G48" s="37"/>
      <c r="H48" s="36"/>
    </row>
    <row r="49" spans="1:8">
      <c r="A49" s="27">
        <f>'Chart of Accts'!A48</f>
        <v>300800</v>
      </c>
      <c r="B49" s="27" t="str">
        <f>'Chart of Accts'!B48</f>
        <v>Accrued Expenses</v>
      </c>
      <c r="D49" s="2">
        <v>988</v>
      </c>
      <c r="G49" s="37"/>
      <c r="H49" s="36"/>
    </row>
    <row r="50" spans="1:8">
      <c r="A50" s="27">
        <f>'Chart of Accts'!A49</f>
        <v>310000</v>
      </c>
      <c r="B50" s="27" t="str">
        <f>'Chart of Accts'!B49</f>
        <v>Goods Receipt / Invoice Receipt Account</v>
      </c>
      <c r="G50" s="37"/>
      <c r="H50" s="36"/>
    </row>
    <row r="51" spans="1:8">
      <c r="A51" s="27">
        <f>'Chart of Accts'!A50</f>
        <v>320000</v>
      </c>
      <c r="B51" s="27" t="str">
        <f>'Chart of Accts'!B50</f>
        <v>Accrued Tax – Output</v>
      </c>
      <c r="C51"/>
      <c r="D51" s="2">
        <v>3063</v>
      </c>
      <c r="G51" s="37"/>
      <c r="H51" s="36"/>
    </row>
    <row r="52" spans="1:8">
      <c r="A52" s="27">
        <f>'Chart of Accts'!A51</f>
        <v>321000</v>
      </c>
      <c r="B52" s="27" t="str">
        <f>'Chart of Accts'!B51</f>
        <v>Accrued Tax- Input</v>
      </c>
      <c r="C52"/>
      <c r="G52" s="69"/>
      <c r="H52" s="70"/>
    </row>
    <row r="53" spans="1:8">
      <c r="A53" s="27">
        <f>'Chart of Accts'!A52</f>
        <v>322000</v>
      </c>
      <c r="B53" s="27" t="str">
        <f>'Chart of Accts'!B52</f>
        <v>Unearned Revenues</v>
      </c>
      <c r="C53"/>
      <c r="G53" s="37"/>
      <c r="H53" s="36"/>
    </row>
    <row r="54" spans="1:8">
      <c r="A54" s="27">
        <f>'Chart of Accts'!A53</f>
        <v>329000</v>
      </c>
      <c r="B54" s="27" t="str">
        <f>'Chart of Accts'!B53</f>
        <v>Common Stock</v>
      </c>
      <c r="C54"/>
      <c r="D54" s="2">
        <v>1000000</v>
      </c>
      <c r="G54" s="37"/>
      <c r="H54" s="36"/>
    </row>
    <row r="55" spans="1:8">
      <c r="A55" s="27">
        <f>'Chart of Accts'!A54</f>
        <v>329100</v>
      </c>
      <c r="B55" s="27" t="str">
        <f>'Chart of Accts'!B54</f>
        <v>Additional Paid-in-Capital</v>
      </c>
      <c r="C55"/>
      <c r="G55" s="37"/>
      <c r="H55" s="36"/>
    </row>
    <row r="56" spans="1:8">
      <c r="A56" s="27">
        <v>330010</v>
      </c>
      <c r="B56" s="27" t="str">
        <f>'Chart of Accts'!B55</f>
        <v>Retained Earnings (Direct Posting)</v>
      </c>
      <c r="C56"/>
      <c r="D56" s="2">
        <v>618009</v>
      </c>
      <c r="G56" s="37"/>
      <c r="H56" s="36"/>
    </row>
    <row r="57" spans="1:8">
      <c r="A57" s="27">
        <f>'Chart of Accts'!A56</f>
        <v>600000</v>
      </c>
      <c r="B57" s="27" t="str">
        <f>'Chart of Accts'!B56</f>
        <v>Sales Revenue</v>
      </c>
      <c r="C57"/>
      <c r="G57" s="37"/>
      <c r="H57" s="36"/>
    </row>
    <row r="58" spans="1:8">
      <c r="A58" s="27">
        <f>'Chart of Accts'!A57</f>
        <v>610000</v>
      </c>
      <c r="B58" s="27" t="str">
        <f>'Chart of Accts'!B57</f>
        <v>Sales Discount</v>
      </c>
      <c r="C58"/>
      <c r="G58" s="37"/>
      <c r="H58" s="36"/>
    </row>
    <row r="59" spans="1:8">
      <c r="A59" s="27">
        <f>'Chart of Accts'!A58</f>
        <v>620000</v>
      </c>
      <c r="B59" s="27" t="str">
        <f>'Chart of Accts'!B58</f>
        <v>Miscellaneous Revenue</v>
      </c>
      <c r="C59"/>
      <c r="G59" s="37"/>
      <c r="H59" s="36"/>
    </row>
    <row r="60" spans="1:8">
      <c r="A60" s="27">
        <f>'Chart of Accts'!A59</f>
        <v>630000</v>
      </c>
      <c r="B60" s="27" t="str">
        <f>'Chart of Accts'!B59</f>
        <v>Revenue Deductions</v>
      </c>
      <c r="C60"/>
      <c r="G60" s="37"/>
      <c r="H60" s="36"/>
    </row>
    <row r="61" spans="1:8">
      <c r="A61" s="27">
        <f>'Chart of Accts'!A60</f>
        <v>640000</v>
      </c>
      <c r="B61" s="27" t="str">
        <f>'Chart of Accts'!B60</f>
        <v>Gain or Loss on Sale of Assets</v>
      </c>
      <c r="C61"/>
      <c r="G61" s="37"/>
      <c r="H61" s="36"/>
    </row>
    <row r="62" spans="1:8">
      <c r="A62" s="27">
        <f>'Chart of Accts'!A61</f>
        <v>650000</v>
      </c>
      <c r="B62" s="27" t="str">
        <f>'Chart of Accts'!B61</f>
        <v>Customer Service Revenue</v>
      </c>
      <c r="C62"/>
      <c r="G62" s="37"/>
      <c r="H62" s="36"/>
    </row>
    <row r="63" spans="1:8">
      <c r="A63" s="27">
        <f>'Chart of Accts'!A62</f>
        <v>650100</v>
      </c>
      <c r="B63" s="27" t="str">
        <f>'Chart of Accts'!B62</f>
        <v>Customer Service Revenue Settlement</v>
      </c>
      <c r="C63"/>
      <c r="F63" s="2"/>
      <c r="G63" s="37"/>
      <c r="H63" s="36"/>
    </row>
    <row r="64" spans="1:8" hidden="1">
      <c r="A64" s="27">
        <f>'Chart of Accts'!A63</f>
        <v>700000</v>
      </c>
      <c r="B64" s="27" t="str">
        <f>'Chart of Accts'!B63</f>
        <v>Labor</v>
      </c>
      <c r="C64"/>
      <c r="F64" s="2"/>
      <c r="G64" s="37"/>
      <c r="H64" s="36"/>
    </row>
    <row r="65" spans="1:8">
      <c r="A65" s="27">
        <f>'Chart of Accts'!A64</f>
        <v>720000</v>
      </c>
      <c r="B65" s="27" t="str">
        <f>'Chart of Accts'!B64</f>
        <v>Raw Material Consumption Expense</v>
      </c>
      <c r="C65"/>
      <c r="E65" s="2"/>
      <c r="G65" s="37"/>
      <c r="H65" s="36"/>
    </row>
    <row r="66" spans="1:8">
      <c r="A66" s="27">
        <f>'Chart of Accts'!A65</f>
        <v>720100</v>
      </c>
      <c r="B66" s="27" t="str">
        <f>'Chart of Accts'!B65</f>
        <v>Finished Product Consumption Expense</v>
      </c>
      <c r="C66"/>
      <c r="G66" s="37"/>
      <c r="H66" s="36"/>
    </row>
    <row r="67" spans="1:8">
      <c r="A67" s="27">
        <f>'Chart of Accts'!A66</f>
        <v>720200</v>
      </c>
      <c r="B67" s="27" t="str">
        <f>'Chart of Accts'!B66</f>
        <v>Trading Good Consumption Expense</v>
      </c>
      <c r="C67"/>
      <c r="G67" s="37"/>
      <c r="H67" s="36"/>
    </row>
    <row r="68" spans="1:8">
      <c r="A68" s="27">
        <f>'Chart of Accts'!A67</f>
        <v>720300</v>
      </c>
      <c r="B68" s="27" t="str">
        <f>'Chart of Accts'!B67</f>
        <v>Semi-Finished Consumption Expense</v>
      </c>
      <c r="C68"/>
      <c r="G68" s="37"/>
      <c r="H68" s="36"/>
    </row>
    <row r="69" spans="1:8">
      <c r="A69" s="27">
        <f>'Chart of Accts'!A68</f>
        <v>740000</v>
      </c>
      <c r="B69" s="27" t="str">
        <f>'Chart of Accts'!B68</f>
        <v>Supplies Expense</v>
      </c>
      <c r="C69"/>
      <c r="G69" s="37"/>
      <c r="H69" s="36"/>
    </row>
    <row r="70" spans="1:8">
      <c r="A70" s="27">
        <f>'Chart of Accts'!A69</f>
        <v>740100</v>
      </c>
      <c r="B70" s="27" t="str">
        <f>'Chart of Accts'!B69</f>
        <v>Telephone and Internet Expense</v>
      </c>
      <c r="C70"/>
      <c r="G70" s="37"/>
      <c r="H70" s="36"/>
    </row>
    <row r="71" spans="1:8">
      <c r="A71" s="27">
        <f>'Chart of Accts'!A70</f>
        <v>740200</v>
      </c>
      <c r="B71" s="27" t="str">
        <f>'Chart of Accts'!B70</f>
        <v>Legal and Professional Expense</v>
      </c>
      <c r="C71"/>
      <c r="G71" s="37"/>
      <c r="H71" s="36"/>
    </row>
    <row r="72" spans="1:8">
      <c r="A72" s="27">
        <f>'Chart of Accts'!A71</f>
        <v>740300</v>
      </c>
      <c r="B72" s="27" t="str">
        <f>'Chart of Accts'!B71</f>
        <v>Rent Expense</v>
      </c>
      <c r="C72"/>
      <c r="G72" s="37"/>
      <c r="H72" s="36"/>
    </row>
    <row r="73" spans="1:8">
      <c r="A73" s="27">
        <f>'Chart of Accts'!A72</f>
        <v>740400</v>
      </c>
      <c r="B73" s="27" t="str">
        <f>'Chart of Accts'!B72</f>
        <v>Insurance Expense</v>
      </c>
      <c r="C73"/>
      <c r="G73" s="37"/>
      <c r="H73" s="36"/>
    </row>
    <row r="74" spans="1:8">
      <c r="A74" s="27">
        <f>'Chart of Accts'!A73</f>
        <v>740500</v>
      </c>
      <c r="B74" s="27" t="str">
        <f>'Chart of Accts'!B73</f>
        <v>Payroll Expense-Office</v>
      </c>
      <c r="C74"/>
      <c r="G74" s="37"/>
      <c r="H74" s="36"/>
    </row>
    <row r="75" spans="1:8">
      <c r="A75" s="27">
        <f>'Chart of Accts'!A74</f>
        <v>740600</v>
      </c>
      <c r="B75" s="27" t="str">
        <f>'Chart of Accts'!B74</f>
        <v>Payroll Expense-Administrative</v>
      </c>
      <c r="C75"/>
      <c r="G75" s="37"/>
      <c r="H75" s="36"/>
    </row>
    <row r="76" spans="1:8">
      <c r="A76" s="27">
        <f>'Chart of Accts'!A75</f>
        <v>740700</v>
      </c>
      <c r="B76" s="27" t="str">
        <f>'Chart of Accts'!B75</f>
        <v>Sales Expense</v>
      </c>
      <c r="C76"/>
      <c r="G76" s="37"/>
      <c r="H76" s="36"/>
    </row>
    <row r="77" spans="1:8">
      <c r="A77" s="27">
        <f>'Chart of Accts'!A76</f>
        <v>740800</v>
      </c>
      <c r="B77" s="27" t="str">
        <f>'Chart of Accts'!B76</f>
        <v>Tax Expense - Property</v>
      </c>
      <c r="C77"/>
      <c r="G77" s="37"/>
      <c r="H77" s="27"/>
    </row>
    <row r="78" spans="1:8">
      <c r="A78" s="27">
        <f>'Chart of Accts'!A77</f>
        <v>740900</v>
      </c>
      <c r="B78" s="27" t="str">
        <f>'Chart of Accts'!B77</f>
        <v>Tax Expense- Income</v>
      </c>
      <c r="C78"/>
      <c r="G78" s="37"/>
      <c r="H78" s="36"/>
    </row>
    <row r="79" spans="1:8">
      <c r="A79" s="27">
        <f>'Chart of Accts'!A78</f>
        <v>741000</v>
      </c>
      <c r="B79" s="27" t="str">
        <f>'Chart of Accts'!B78</f>
        <v>Miscellaneous Expense</v>
      </c>
      <c r="C79"/>
      <c r="G79" s="37"/>
      <c r="H79" s="36"/>
    </row>
    <row r="80" spans="1:8">
      <c r="A80" s="27">
        <f>'Chart of Accts'!A79</f>
        <v>741100</v>
      </c>
      <c r="B80" s="27" t="str">
        <f>'Chart of Accts'!B79</f>
        <v>Warranty Expense</v>
      </c>
      <c r="C80"/>
      <c r="G80" s="37"/>
      <c r="H80" s="36"/>
    </row>
    <row r="81" spans="1:8">
      <c r="A81" s="27">
        <f>'Chart of Accts'!A80</f>
        <v>741200</v>
      </c>
      <c r="B81" s="27" t="str">
        <f>'Chart of Accts'!B80</f>
        <v>Bad Debt Expense</v>
      </c>
      <c r="C81"/>
      <c r="G81" s="37"/>
      <c r="H81" s="36"/>
    </row>
    <row r="82" spans="1:8">
      <c r="A82" s="27">
        <f>'Chart of Accts'!A81</f>
        <v>741300</v>
      </c>
      <c r="B82" s="27" t="str">
        <f>'Chart of Accts'!B81</f>
        <v>Information Technology Expense Account</v>
      </c>
      <c r="C82"/>
      <c r="G82" s="37"/>
      <c r="H82" s="36"/>
    </row>
    <row r="83" spans="1:8">
      <c r="A83" s="27">
        <f>'Chart of Accts'!A82</f>
        <v>741400</v>
      </c>
      <c r="B83" s="27" t="str">
        <f>'Chart of Accts'!B82</f>
        <v>Production Order Variance Expense Account</v>
      </c>
      <c r="C83"/>
      <c r="G83" s="37"/>
      <c r="H83" s="36"/>
    </row>
    <row r="84" spans="1:8" hidden="1">
      <c r="A84" s="27">
        <f>'Chart of Accts'!A83</f>
        <v>741500</v>
      </c>
      <c r="B84" s="27" t="str">
        <f>'Chart of Accts'!B83</f>
        <v>Utilities (electricity &amp; phone)</v>
      </c>
      <c r="C84"/>
      <c r="G84" s="37"/>
      <c r="H84" s="36"/>
    </row>
    <row r="85" spans="1:8">
      <c r="A85" s="27">
        <f>'Chart of Accts'!A84</f>
        <v>741600</v>
      </c>
      <c r="B85" s="27" t="str">
        <f>'Chart of Accts'!B84</f>
        <v>Manufacturing Output settlement</v>
      </c>
      <c r="C85"/>
      <c r="G85" s="37"/>
      <c r="H85" s="27"/>
    </row>
    <row r="86" spans="1:8">
      <c r="A86" s="27">
        <f>'Chart of Accts'!A85</f>
        <v>741700</v>
      </c>
      <c r="B86" s="27" t="str">
        <f>'Chart of Accts'!B85</f>
        <v>Manufacturing Output Settlement Variance</v>
      </c>
      <c r="C86"/>
      <c r="G86" s="37"/>
      <c r="H86" s="36"/>
    </row>
    <row r="87" spans="1:8">
      <c r="A87" s="27">
        <f>'Chart of Accts'!A86</f>
        <v>741800</v>
      </c>
      <c r="B87" s="27" t="str">
        <f>'Chart of Accts'!B86</f>
        <v>Depreciation Expense</v>
      </c>
      <c r="C87"/>
      <c r="G87" s="37"/>
      <c r="H87" s="36"/>
    </row>
    <row r="88" spans="1:8">
      <c r="A88" s="27">
        <f>'Chart of Accts'!A87</f>
        <v>741900</v>
      </c>
      <c r="B88" s="27" t="str">
        <f>'Chart of Accts'!B87</f>
        <v>Advertising Expense</v>
      </c>
      <c r="C88"/>
      <c r="G88" s="37"/>
      <c r="H88" s="36"/>
    </row>
    <row r="89" spans="1:8">
      <c r="A89" s="27">
        <f>'Chart of Accts'!A88</f>
        <v>742000</v>
      </c>
      <c r="B89" s="27" t="str">
        <f>'Chart of Accts'!B88</f>
        <v>Vendor Discounts Missed</v>
      </c>
      <c r="C89"/>
      <c r="G89" s="37"/>
      <c r="H89" s="36"/>
    </row>
    <row r="90" spans="1:8">
      <c r="A90" s="27">
        <f>'Chart of Accts'!A89</f>
        <v>742100</v>
      </c>
      <c r="B90" s="27" t="str">
        <f>'Chart of Accts'!B89</f>
        <v>Shipping Expense</v>
      </c>
      <c r="C90"/>
      <c r="G90" s="37"/>
      <c r="H90" s="36"/>
    </row>
    <row r="91" spans="1:8">
      <c r="A91" s="27">
        <f>'Chart of Accts'!A90</f>
        <v>760000</v>
      </c>
      <c r="B91" s="27" t="str">
        <f>'Chart of Accts'!B90</f>
        <v>Purchase Price Difference</v>
      </c>
      <c r="C91"/>
      <c r="G91" s="37"/>
      <c r="H91" s="36"/>
    </row>
    <row r="92" spans="1:8">
      <c r="A92" s="27">
        <f>'Chart of Accts'!A91</f>
        <v>760100</v>
      </c>
      <c r="B92" s="27" t="str">
        <f>'Chart of Accts'!B91</f>
        <v>Production Variance</v>
      </c>
      <c r="C92"/>
      <c r="G92" s="39"/>
      <c r="H92" s="1"/>
    </row>
    <row r="93" spans="1:8">
      <c r="A93" s="27">
        <f>'Chart of Accts'!A92</f>
        <v>770000</v>
      </c>
      <c r="B93" s="27" t="str">
        <f>'Chart of Accts'!B92</f>
        <v>Research and Development</v>
      </c>
      <c r="G93" s="39"/>
      <c r="H93" s="68"/>
    </row>
    <row r="94" spans="1:8">
      <c r="A94" s="27">
        <f>'Chart of Accts'!A93</f>
        <v>780000</v>
      </c>
      <c r="B94" s="27" t="str">
        <f>'Chart of Accts'!B93</f>
        <v>Cost of Goods Sold</v>
      </c>
      <c r="G94" s="39"/>
      <c r="H94" s="68"/>
    </row>
    <row r="95" spans="1:8">
      <c r="A95" s="27"/>
      <c r="B95" s="27"/>
      <c r="G95" s="39"/>
      <c r="H95" s="1"/>
    </row>
    <row r="96" spans="1:8">
      <c r="A96" s="27"/>
      <c r="B96" s="27"/>
      <c r="G96" s="39"/>
      <c r="H96" s="1"/>
    </row>
    <row r="97" spans="3:7">
      <c r="C97" s="2">
        <f>SUM(C3:C96)</f>
        <v>2087460</v>
      </c>
      <c r="D97" s="2">
        <f>SUM(D3:D96)</f>
        <v>2087460</v>
      </c>
      <c r="G97" s="2"/>
    </row>
  </sheetData>
  <customSheetViews>
    <customSheetView guid="{CF47C955-FD15-41EA-B720-35F935A5C79E}" fitToPage="1" showRuler="0">
      <selection activeCell="D11" sqref="D11"/>
      <printOptions gridLines="1"/>
      <pageSetup scale="84" orientation="portrait"/>
      <headerFooter alignWithMargins="0"/>
    </customSheetView>
  </customSheetViews>
  <mergeCells count="1">
    <mergeCell ref="A1:B1"/>
  </mergeCells>
  <phoneticPr fontId="0" type="noConversion"/>
  <printOptions gridLines="1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9"/>
  <sheetViews>
    <sheetView topLeftCell="C1" workbookViewId="0">
      <pane ySplit="3" topLeftCell="A51" activePane="bottomLeft" state="frozen"/>
      <selection pane="bottomLeft" activeCell="H79" sqref="H79"/>
    </sheetView>
  </sheetViews>
  <sheetFormatPr baseColWidth="10" defaultColWidth="8.83203125" defaultRowHeight="12" x14ac:dyDescent="0"/>
  <cols>
    <col min="1" max="1" width="8.83203125" style="15"/>
    <col min="2" max="2" width="10.83203125" style="23" customWidth="1"/>
    <col min="3" max="3" width="6.1640625" customWidth="1"/>
    <col min="5" max="5" width="2.83203125" style="47" customWidth="1"/>
    <col min="6" max="6" width="42.33203125" customWidth="1"/>
    <col min="7" max="7" width="12.5" style="2" customWidth="1"/>
    <col min="8" max="8" width="10.5" style="2" customWidth="1"/>
  </cols>
  <sheetData>
    <row r="1" spans="1:9">
      <c r="A1" s="90" t="s">
        <v>18</v>
      </c>
      <c r="B1" s="90"/>
      <c r="C1" s="90"/>
      <c r="D1" s="90"/>
      <c r="E1" s="90"/>
      <c r="F1" s="90"/>
      <c r="G1" s="90"/>
      <c r="H1" s="90"/>
    </row>
    <row r="2" spans="1:9">
      <c r="E2" s="34"/>
      <c r="F2" s="34"/>
      <c r="G2" s="34"/>
      <c r="I2" s="2"/>
    </row>
    <row r="3" spans="1:9">
      <c r="A3" s="15" t="s">
        <v>15</v>
      </c>
      <c r="B3" s="23" t="s">
        <v>17</v>
      </c>
      <c r="C3" t="s">
        <v>16</v>
      </c>
      <c r="D3" s="34"/>
      <c r="E3" s="34"/>
      <c r="F3" s="34"/>
      <c r="G3" s="34" t="s">
        <v>6</v>
      </c>
      <c r="H3" s="85" t="s">
        <v>7</v>
      </c>
      <c r="I3" s="2"/>
    </row>
    <row r="4" spans="1:9">
      <c r="A4" s="45">
        <v>40911</v>
      </c>
      <c r="B4" s="23">
        <v>1</v>
      </c>
      <c r="C4">
        <v>1</v>
      </c>
      <c r="D4" s="24">
        <v>300700</v>
      </c>
      <c r="E4" s="47" t="str">
        <f>VLOOKUP(D4,'Chart of Accts'!$A$2:$B$93,2)</f>
        <v>Payables-Salaries and Wages</v>
      </c>
      <c r="F4" s="34"/>
      <c r="G4" s="95"/>
      <c r="I4" s="2"/>
    </row>
    <row r="5" spans="1:9">
      <c r="D5" s="24">
        <v>100000</v>
      </c>
      <c r="E5" s="34"/>
      <c r="F5" t="str">
        <f>VLOOKUP(D5,'Chart of Accts'!$A$2:$B$93,2)</f>
        <v>Bank Account</v>
      </c>
      <c r="G5" s="34"/>
      <c r="H5" s="95"/>
      <c r="I5" s="2"/>
    </row>
    <row r="6" spans="1:9">
      <c r="D6" s="34"/>
      <c r="E6" s="26" t="s">
        <v>146</v>
      </c>
      <c r="F6" s="34"/>
      <c r="G6" s="34"/>
      <c r="I6" s="85"/>
    </row>
    <row r="7" spans="1:9">
      <c r="D7" s="34"/>
      <c r="E7" s="34"/>
      <c r="F7" s="34"/>
      <c r="G7" s="34"/>
      <c r="I7" s="2"/>
    </row>
    <row r="8" spans="1:9">
      <c r="A8" s="45">
        <v>40550</v>
      </c>
      <c r="B8" s="23">
        <v>2</v>
      </c>
      <c r="C8">
        <v>2</v>
      </c>
      <c r="D8">
        <v>741900</v>
      </c>
      <c r="E8" s="47" t="str">
        <f>VLOOKUP(D8,'Chart of Accts'!$A$2:$B$93,2)</f>
        <v>Advertising Expense</v>
      </c>
      <c r="G8" s="95"/>
    </row>
    <row r="9" spans="1:9">
      <c r="A9" s="45"/>
      <c r="D9">
        <v>212000</v>
      </c>
      <c r="F9" t="str">
        <f>VLOOKUP(D9,'Chart of Accts'!$A$2:$B$93,2)</f>
        <v>Prepaid Advertising</v>
      </c>
      <c r="H9" s="95"/>
    </row>
    <row r="10" spans="1:9">
      <c r="A10" s="45"/>
      <c r="E10" s="26" t="s">
        <v>146</v>
      </c>
      <c r="F10" s="14"/>
    </row>
    <row r="11" spans="1:9">
      <c r="A11" s="45"/>
      <c r="E11" s="48"/>
      <c r="F11" s="14"/>
    </row>
    <row r="12" spans="1:9">
      <c r="A12" s="45">
        <v>40554</v>
      </c>
      <c r="B12" s="23">
        <f>B8+1</f>
        <v>3</v>
      </c>
      <c r="C12">
        <v>3</v>
      </c>
      <c r="D12">
        <v>200600</v>
      </c>
      <c r="E12" s="47" t="str">
        <f>VLOOKUP(D12,'Chart of Accts'!$A$2:$B$93,2)</f>
        <v>Inventory-Operating Supplies</v>
      </c>
      <c r="G12" s="95"/>
    </row>
    <row r="13" spans="1:9">
      <c r="A13" s="45"/>
      <c r="D13">
        <v>300200</v>
      </c>
      <c r="F13" t="str">
        <f>VLOOKUP(D13,'Chart of Accts'!$A$2:$B$93,2)</f>
        <v>Accounts Payable (Direct Posting Account)</v>
      </c>
      <c r="H13" s="95"/>
    </row>
    <row r="14" spans="1:9">
      <c r="A14" s="45"/>
      <c r="E14" s="26" t="s">
        <v>146</v>
      </c>
      <c r="F14" s="14"/>
    </row>
    <row r="15" spans="1:9">
      <c r="A15" s="45"/>
      <c r="E15" s="49"/>
      <c r="F15" s="14"/>
    </row>
    <row r="16" spans="1:9">
      <c r="A16" s="45">
        <v>41285</v>
      </c>
      <c r="B16" s="23">
        <v>4</v>
      </c>
      <c r="C16">
        <v>5</v>
      </c>
      <c r="D16">
        <v>100000</v>
      </c>
      <c r="E16" s="47" t="str">
        <f>VLOOKUP(D16,'Chart of Accts'!$A$2:$B$93,2)</f>
        <v>Bank Account</v>
      </c>
      <c r="G16" s="95"/>
    </row>
    <row r="17" spans="1:14">
      <c r="A17" s="45"/>
      <c r="D17">
        <v>610000</v>
      </c>
      <c r="E17" s="47" t="str">
        <f>VLOOKUP(D17,'Chart of Accts'!$A$2:$B$93,2)</f>
        <v>Sales Discount</v>
      </c>
      <c r="G17" s="95"/>
    </row>
    <row r="18" spans="1:14">
      <c r="A18" s="45"/>
      <c r="D18">
        <v>110100</v>
      </c>
      <c r="E18" s="49"/>
      <c r="F18" t="str">
        <f>VLOOKUP(D18,'Chart of Accts'!$A$2:$B$93,2)</f>
        <v>Accounts Receivable (Direct Posting Account)</v>
      </c>
      <c r="H18" s="95"/>
    </row>
    <row r="19" spans="1:14">
      <c r="A19" s="45"/>
      <c r="E19" s="26" t="s">
        <v>146</v>
      </c>
    </row>
    <row r="20" spans="1:14">
      <c r="A20" s="45"/>
    </row>
    <row r="21" spans="1:14">
      <c r="A21" s="46">
        <v>40555</v>
      </c>
      <c r="B21" s="23">
        <v>5</v>
      </c>
      <c r="C21">
        <v>6</v>
      </c>
      <c r="D21">
        <v>300200</v>
      </c>
      <c r="E21" s="47" t="str">
        <f>VLOOKUP(D21,'Chart of Accts'!$A$2:$B$93,2)</f>
        <v>Accounts Payable (Direct Posting Account)</v>
      </c>
      <c r="G21" s="95"/>
    </row>
    <row r="22" spans="1:14">
      <c r="A22" s="45"/>
      <c r="D22">
        <v>100000</v>
      </c>
      <c r="F22" t="str">
        <f>VLOOKUP(D22,'Chart of Accts'!$A$2:$B$93,2)</f>
        <v>Bank Account</v>
      </c>
      <c r="H22" s="95"/>
    </row>
    <row r="23" spans="1:14">
      <c r="A23" s="45"/>
      <c r="E23" s="26" t="s">
        <v>146</v>
      </c>
    </row>
    <row r="24" spans="1:14">
      <c r="A24" s="45"/>
      <c r="E24" s="49"/>
    </row>
    <row r="25" spans="1:14">
      <c r="A25" s="45">
        <v>40556</v>
      </c>
      <c r="B25" s="23">
        <v>6</v>
      </c>
      <c r="C25">
        <v>7</v>
      </c>
      <c r="D25">
        <v>216000</v>
      </c>
      <c r="E25" s="47" t="str">
        <f>VLOOKUP(D25,'Chart of Accts'!$A$2:$B$93,2)</f>
        <v>Deposits on Purchases</v>
      </c>
      <c r="G25" s="95"/>
    </row>
    <row r="26" spans="1:14">
      <c r="A26" s="45"/>
      <c r="D26">
        <v>100000</v>
      </c>
      <c r="F26" t="str">
        <f>VLOOKUP(D26,'Chart of Accts'!$A$2:$B$93,2)</f>
        <v>Bank Account</v>
      </c>
      <c r="H26" s="95"/>
    </row>
    <row r="27" spans="1:14">
      <c r="A27" s="45"/>
      <c r="E27" s="26" t="s">
        <v>146</v>
      </c>
    </row>
    <row r="28" spans="1:14">
      <c r="A28" s="45"/>
    </row>
    <row r="29" spans="1:14">
      <c r="A29" s="45" t="e">
        <f>#REF!</f>
        <v>#REF!</v>
      </c>
      <c r="B29" s="23">
        <v>7</v>
      </c>
      <c r="C29">
        <v>8</v>
      </c>
      <c r="D29">
        <v>110100</v>
      </c>
      <c r="E29" s="47" t="str">
        <f>VLOOKUP(D29,'Chart of Accts'!$A$2:$B$93,2)</f>
        <v>Accounts Receivable (Direct Posting Account)</v>
      </c>
      <c r="G29" s="95"/>
      <c r="M29" s="2"/>
      <c r="N29" s="2"/>
    </row>
    <row r="30" spans="1:14">
      <c r="A30" s="45"/>
      <c r="D30">
        <v>780000</v>
      </c>
      <c r="E30" s="47" t="str">
        <f>VLOOKUP(D30,'Chart of Accts'!$A$2:$B$93,2)</f>
        <v>Cost of Goods Sold</v>
      </c>
      <c r="G30" s="95"/>
      <c r="M30" s="2"/>
      <c r="N30" s="2"/>
    </row>
    <row r="31" spans="1:14">
      <c r="A31" s="45"/>
      <c r="D31">
        <v>600000</v>
      </c>
      <c r="F31" t="str">
        <f>VLOOKUP(D31,'Chart of Accts'!$A$2:$B$93,2)</f>
        <v>Sales Revenue</v>
      </c>
      <c r="H31" s="95"/>
      <c r="M31" s="2"/>
      <c r="N31" s="2"/>
    </row>
    <row r="32" spans="1:14">
      <c r="A32" s="45"/>
      <c r="D32">
        <v>200910</v>
      </c>
      <c r="F32" t="str">
        <f>VLOOKUP(D32,'Chart of Accts'!$A$2:$B$93,2)</f>
        <v>Inventory-Finished Goods (Direct Post)</v>
      </c>
      <c r="H32" s="95"/>
      <c r="M32" s="2"/>
      <c r="N32" s="2"/>
    </row>
    <row r="33" spans="1:14">
      <c r="A33" s="45"/>
      <c r="E33" s="26" t="s">
        <v>146</v>
      </c>
      <c r="M33" s="2"/>
      <c r="N33" s="2"/>
    </row>
    <row r="34" spans="1:14">
      <c r="A34" s="45"/>
      <c r="E34" s="48"/>
    </row>
    <row r="35" spans="1:14">
      <c r="A35" s="45">
        <v>40560</v>
      </c>
      <c r="B35" s="23">
        <v>8</v>
      </c>
      <c r="C35">
        <v>9</v>
      </c>
      <c r="D35">
        <v>200900</v>
      </c>
      <c r="E35" s="47" t="str">
        <f>VLOOKUP(D35,'Chart of Accts'!$A$2:$B$93,2)</f>
        <v>Inventory-Raw Materials (Direct Post)</v>
      </c>
      <c r="G35" s="95"/>
    </row>
    <row r="36" spans="1:14">
      <c r="A36" s="45"/>
      <c r="D36">
        <v>300200</v>
      </c>
      <c r="E36" s="48"/>
      <c r="F36" t="str">
        <f>VLOOKUP(D36,'Chart of Accts'!$A$2:$B$93,2)</f>
        <v>Accounts Payable (Direct Posting Account)</v>
      </c>
      <c r="H36" s="95"/>
    </row>
    <row r="37" spans="1:14">
      <c r="A37" s="45"/>
      <c r="E37" s="26" t="s">
        <v>146</v>
      </c>
    </row>
    <row r="38" spans="1:14">
      <c r="A38" s="45"/>
    </row>
    <row r="39" spans="1:14">
      <c r="A39" s="51">
        <f>A35</f>
        <v>40560</v>
      </c>
      <c r="B39" s="52">
        <v>9</v>
      </c>
      <c r="C39" s="53">
        <v>10</v>
      </c>
      <c r="D39" s="53">
        <v>110150</v>
      </c>
      <c r="E39" s="54" t="str">
        <f>VLOOKUP(D39,'Chart of Accts'!$A$2:$B$93,2)</f>
        <v>Allowance for Bad Debts</v>
      </c>
      <c r="F39" s="53"/>
      <c r="G39" s="95"/>
      <c r="H39" s="55"/>
      <c r="J39" s="27"/>
    </row>
    <row r="40" spans="1:14">
      <c r="A40" s="51"/>
      <c r="B40" s="52"/>
      <c r="C40" s="53"/>
      <c r="D40" s="53">
        <v>110100</v>
      </c>
      <c r="E40" s="54"/>
      <c r="F40" s="53" t="str">
        <f>VLOOKUP(D40,'Chart of Accts'!$A$2:$B$93,2)</f>
        <v>Accounts Receivable (Direct Posting Account)</v>
      </c>
      <c r="G40" s="55"/>
      <c r="H40" s="95"/>
    </row>
    <row r="41" spans="1:14">
      <c r="A41" s="51"/>
      <c r="B41" s="52"/>
      <c r="C41" s="53"/>
      <c r="D41" s="53"/>
      <c r="E41" s="26" t="s">
        <v>146</v>
      </c>
      <c r="F41" s="53"/>
      <c r="G41" s="55"/>
      <c r="H41" s="55"/>
    </row>
    <row r="42" spans="1:14">
      <c r="A42" s="45"/>
      <c r="E42" s="48"/>
    </row>
    <row r="43" spans="1:14">
      <c r="A43" s="45">
        <v>40568</v>
      </c>
      <c r="B43" s="23">
        <v>10</v>
      </c>
      <c r="C43">
        <v>11</v>
      </c>
      <c r="D43">
        <v>212000</v>
      </c>
      <c r="E43" s="47" t="str">
        <f>VLOOKUP(D43,'Chart of Accts'!$A$2:$B$93,2)</f>
        <v>Prepaid Advertising</v>
      </c>
      <c r="G43" s="95"/>
    </row>
    <row r="44" spans="1:14">
      <c r="A44" s="45"/>
      <c r="D44">
        <v>100000</v>
      </c>
      <c r="F44" t="str">
        <f>VLOOKUP(D44,'Chart of Accts'!$A$2:$B$93,2)</f>
        <v>Bank Account</v>
      </c>
      <c r="H44" s="95"/>
    </row>
    <row r="45" spans="1:14">
      <c r="A45" s="45"/>
      <c r="E45" s="26" t="s">
        <v>146</v>
      </c>
    </row>
    <row r="46" spans="1:14">
      <c r="A46" s="45"/>
    </row>
    <row r="47" spans="1:14">
      <c r="A47" s="45">
        <v>40569</v>
      </c>
      <c r="B47" s="23">
        <v>11</v>
      </c>
      <c r="C47">
        <v>12</v>
      </c>
      <c r="D47">
        <v>100000</v>
      </c>
      <c r="E47" s="47" t="str">
        <f>VLOOKUP(D47,'Chart of Accts'!$A$2:$B$93,2)</f>
        <v>Bank Account</v>
      </c>
      <c r="G47" s="95"/>
    </row>
    <row r="48" spans="1:14">
      <c r="A48" s="45"/>
      <c r="D48">
        <v>780000</v>
      </c>
      <c r="E48" s="47" t="str">
        <f>VLOOKUP(D48,'Chart of Accts'!$A$2:$B$93,2)</f>
        <v>Cost of Goods Sold</v>
      </c>
      <c r="G48" s="95"/>
    </row>
    <row r="49" spans="1:8">
      <c r="A49" s="45"/>
      <c r="D49">
        <v>600000</v>
      </c>
      <c r="F49" t="str">
        <f>VLOOKUP(D49,'Chart of Accts'!$A$2:$B$93,2)</f>
        <v>Sales Revenue</v>
      </c>
      <c r="H49" s="95"/>
    </row>
    <row r="50" spans="1:8">
      <c r="A50" s="45"/>
      <c r="D50">
        <v>200910</v>
      </c>
      <c r="F50" t="str">
        <f>VLOOKUP(D50,'Chart of Accts'!$A$2:$B$93,2)</f>
        <v>Inventory-Finished Goods (Direct Post)</v>
      </c>
      <c r="H50" s="95"/>
    </row>
    <row r="51" spans="1:8">
      <c r="A51" s="45"/>
      <c r="E51" s="26" t="s">
        <v>146</v>
      </c>
    </row>
    <row r="52" spans="1:8">
      <c r="A52" s="45"/>
    </row>
    <row r="53" spans="1:8">
      <c r="A53" s="45">
        <v>40574</v>
      </c>
      <c r="B53" s="23">
        <v>12</v>
      </c>
      <c r="C53">
        <v>14</v>
      </c>
      <c r="D53">
        <v>220210</v>
      </c>
      <c r="E53" s="47" t="str">
        <f>VLOOKUP(D53,'Chart of Accts'!$A$2:$B$93,2)</f>
        <v>Production Machinery, Equip &amp; Fixtures(Dir.Post)</v>
      </c>
      <c r="G53" s="95"/>
    </row>
    <row r="54" spans="1:8">
      <c r="A54" s="45"/>
      <c r="D54">
        <v>100000</v>
      </c>
      <c r="F54" t="str">
        <f>VLOOKUP(D54,'Chart of Accts'!$A$2:$B$93,2)</f>
        <v>Bank Account</v>
      </c>
      <c r="H54" s="95"/>
    </row>
    <row r="55" spans="1:8">
      <c r="A55" s="45"/>
      <c r="D55">
        <v>216000</v>
      </c>
      <c r="F55" t="str">
        <f>VLOOKUP(D55,'Chart of Accts'!$A$2:$B$93,2)</f>
        <v>Deposits on Purchases</v>
      </c>
      <c r="H55" s="95"/>
    </row>
    <row r="56" spans="1:8">
      <c r="A56" s="45"/>
      <c r="E56" s="26" t="s">
        <v>146</v>
      </c>
    </row>
    <row r="57" spans="1:8">
      <c r="A57" s="45"/>
      <c r="E57" s="49"/>
    </row>
    <row r="58" spans="1:8">
      <c r="A58" s="45">
        <v>40574</v>
      </c>
      <c r="B58" s="23">
        <v>13</v>
      </c>
      <c r="C58">
        <v>15</v>
      </c>
      <c r="D58">
        <v>110100</v>
      </c>
      <c r="E58" s="47" t="str">
        <f>VLOOKUP(D58,'Chart of Accts'!$A$2:$B$93,2)</f>
        <v>Accounts Receivable (Direct Posting Account)</v>
      </c>
      <c r="G58" s="95"/>
    </row>
    <row r="59" spans="1:8">
      <c r="A59" s="45"/>
      <c r="D59">
        <v>780000</v>
      </c>
      <c r="E59" s="47" t="str">
        <f>VLOOKUP(D59,'Chart of Accts'!$A$2:$B$93,2)</f>
        <v>Cost of Goods Sold</v>
      </c>
      <c r="G59" s="95"/>
    </row>
    <row r="60" spans="1:8">
      <c r="A60" s="45"/>
      <c r="D60">
        <v>600000</v>
      </c>
      <c r="F60" t="str">
        <f>VLOOKUP(D60,'Chart of Accts'!$A$2:$B$93,2)</f>
        <v>Sales Revenue</v>
      </c>
      <c r="H60" s="95"/>
    </row>
    <row r="61" spans="1:8">
      <c r="A61" s="45"/>
      <c r="D61">
        <v>200910</v>
      </c>
      <c r="F61" t="str">
        <f>VLOOKUP(D61,'Chart of Accts'!$A$2:$B$93,2)</f>
        <v>Inventory-Finished Goods (Direct Post)</v>
      </c>
      <c r="H61" s="95"/>
    </row>
    <row r="62" spans="1:8">
      <c r="A62" s="45"/>
      <c r="D62">
        <v>200920</v>
      </c>
      <c r="F62" t="str">
        <f>VLOOKUP(D62,'Chart of Accts'!$A$2:$B$93,2)</f>
        <v>Inventory-Trading Goods (Direct Post)</v>
      </c>
      <c r="H62" s="95"/>
    </row>
    <row r="63" spans="1:8">
      <c r="A63" s="45"/>
      <c r="E63" s="26" t="s">
        <v>146</v>
      </c>
    </row>
    <row r="64" spans="1:8">
      <c r="A64" s="45"/>
    </row>
    <row r="65" spans="1:10">
      <c r="A65" s="45"/>
    </row>
    <row r="66" spans="1:10">
      <c r="A66" s="45"/>
      <c r="F66" s="27" t="s">
        <v>14</v>
      </c>
      <c r="G66" s="2">
        <f>SUM(G1:G65)</f>
        <v>0</v>
      </c>
      <c r="H66" s="2">
        <f>SUM(H1:H65)</f>
        <v>0</v>
      </c>
      <c r="J66" s="2">
        <f>+H66-G66</f>
        <v>0</v>
      </c>
    </row>
    <row r="67" spans="1:10">
      <c r="A67" s="45"/>
    </row>
    <row r="68" spans="1:10">
      <c r="A68" s="67" t="s">
        <v>103</v>
      </c>
    </row>
    <row r="69" spans="1:10">
      <c r="A69" s="45">
        <v>40574</v>
      </c>
      <c r="B69" s="29" t="s">
        <v>19</v>
      </c>
      <c r="D69">
        <v>741200</v>
      </c>
      <c r="E69" s="47" t="str">
        <f>VLOOKUP(D69,'Chart of Accts'!$A$2:$B$93,2)</f>
        <v>Bad Debt Expense</v>
      </c>
      <c r="G69" s="95"/>
    </row>
    <row r="70" spans="1:10">
      <c r="A70" s="45"/>
      <c r="D70">
        <v>110150</v>
      </c>
      <c r="F70" t="str">
        <f>VLOOKUP(D70,'Chart of Accts'!$A$5:$B$65,2)</f>
        <v>Allowance for Bad Debts</v>
      </c>
      <c r="H70" s="95"/>
    </row>
    <row r="71" spans="1:10">
      <c r="A71" s="45"/>
      <c r="E71" s="26" t="s">
        <v>146</v>
      </c>
    </row>
    <row r="72" spans="1:10">
      <c r="A72" s="45"/>
    </row>
    <row r="73" spans="1:10">
      <c r="A73" s="45">
        <v>40574</v>
      </c>
      <c r="B73" s="37" t="s">
        <v>20</v>
      </c>
      <c r="D73">
        <v>740000</v>
      </c>
      <c r="E73" s="47" t="str">
        <f>VLOOKUP(D73,'Chart of Accts'!$A$2:$B$93,2)</f>
        <v>Supplies Expense</v>
      </c>
      <c r="G73" s="95"/>
    </row>
    <row r="74" spans="1:10">
      <c r="A74" s="45"/>
      <c r="D74">
        <v>200600</v>
      </c>
      <c r="F74" t="str">
        <f>VLOOKUP(D74,'Chart of Accts'!$A$5:$B$65,2)</f>
        <v>Inventory-Operating Supplies</v>
      </c>
      <c r="H74" s="95"/>
    </row>
    <row r="75" spans="1:10">
      <c r="A75" s="45"/>
      <c r="E75" s="26" t="s">
        <v>146</v>
      </c>
    </row>
    <row r="76" spans="1:10">
      <c r="A76" s="45"/>
    </row>
    <row r="77" spans="1:10">
      <c r="A77" s="45">
        <v>40574</v>
      </c>
      <c r="B77" s="29" t="s">
        <v>22</v>
      </c>
      <c r="D77">
        <v>741800</v>
      </c>
      <c r="E77" s="47" t="str">
        <f>VLOOKUP(D77,'Chart of Accts'!$A$2:$B$93,2)</f>
        <v>Depreciation Expense</v>
      </c>
      <c r="G77" s="95"/>
    </row>
    <row r="78" spans="1:10">
      <c r="A78" s="45"/>
      <c r="D78">
        <v>220310</v>
      </c>
      <c r="F78" t="str">
        <f>VLOOKUP(D78,'Chart of Accts'!$A$5:$B$65,2)</f>
        <v>Accumulated Depreciation-Machinery (Direct Post)</v>
      </c>
      <c r="H78" s="95"/>
    </row>
    <row r="79" spans="1:10">
      <c r="A79" s="45"/>
      <c r="E79" s="26" t="s">
        <v>146</v>
      </c>
    </row>
    <row r="80" spans="1:10">
      <c r="A80" s="45"/>
    </row>
    <row r="81" spans="1:10">
      <c r="A81" s="45">
        <v>40574</v>
      </c>
      <c r="B81" s="29" t="s">
        <v>25</v>
      </c>
      <c r="D81">
        <v>700000</v>
      </c>
      <c r="E81" s="47" t="str">
        <f>VLOOKUP(D81,'Chart of Accts'!$A$2:$B$93,2)</f>
        <v>Labor</v>
      </c>
      <c r="G81" s="95"/>
    </row>
    <row r="82" spans="1:10">
      <c r="A82" s="45"/>
      <c r="D82">
        <v>300700</v>
      </c>
      <c r="F82" t="str">
        <f>VLOOKUP(D82,'Chart of Accts'!$A$5:$B$65,2)</f>
        <v>Payables-Salaries and Wages</v>
      </c>
      <c r="H82" s="95"/>
    </row>
    <row r="83" spans="1:10">
      <c r="A83" s="45"/>
      <c r="E83" s="26" t="s">
        <v>146</v>
      </c>
    </row>
    <row r="84" spans="1:10">
      <c r="A84" s="45"/>
    </row>
    <row r="86" spans="1:10">
      <c r="G86" s="2">
        <f>SUM(G66:G84)</f>
        <v>0</v>
      </c>
      <c r="H86" s="2">
        <f>SUM(H66:H84)</f>
        <v>0</v>
      </c>
      <c r="J86" s="2">
        <f>G86-H86</f>
        <v>0</v>
      </c>
    </row>
    <row r="88" spans="1:10">
      <c r="A88" s="67" t="s">
        <v>143</v>
      </c>
    </row>
    <row r="89" spans="1:10">
      <c r="A89" s="45"/>
    </row>
  </sheetData>
  <autoFilter ref="A3:H86"/>
  <customSheetViews>
    <customSheetView guid="{CF47C955-FD15-41EA-B720-35F935A5C79E}" showPageBreaks="1" fitToPage="1" showRuler="0">
      <selection activeCell="A59" sqref="A59"/>
      <printOptions headings="1" gridLines="1"/>
      <pageSetup scale="85" fitToHeight="2" orientation="portrait"/>
      <headerFooter alignWithMargins="0"/>
    </customSheetView>
  </customSheetViews>
  <mergeCells count="1">
    <mergeCell ref="A1:H1"/>
  </mergeCells>
  <phoneticPr fontId="0" type="noConversion"/>
  <printOptions gridLines="1"/>
  <pageMargins left="0.75" right="0.75" top="0.34" bottom="0.32" header="0.21" footer="0.2"/>
  <pageSetup scale="74" fitToHeight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07"/>
  <sheetViews>
    <sheetView workbookViewId="0">
      <selection activeCell="N44" sqref="N44"/>
    </sheetView>
  </sheetViews>
  <sheetFormatPr baseColWidth="10" defaultColWidth="8.83203125" defaultRowHeight="12" x14ac:dyDescent="0"/>
  <cols>
    <col min="1" max="1" width="11.5" customWidth="1"/>
    <col min="2" max="3" width="11.6640625" style="2" customWidth="1"/>
    <col min="4" max="4" width="3.6640625" style="2" customWidth="1"/>
    <col min="5" max="5" width="8.83203125" style="2"/>
    <col min="6" max="7" width="11.6640625" style="2" customWidth="1"/>
    <col min="8" max="8" width="3.6640625" style="2" customWidth="1"/>
    <col min="9" max="9" width="8.83203125" style="2"/>
    <col min="10" max="11" width="11.6640625" style="2" customWidth="1"/>
    <col min="12" max="12" width="3.6640625" customWidth="1"/>
    <col min="16" max="16" width="3.6640625" customWidth="1"/>
    <col min="23" max="23" width="10.1640625" customWidth="1"/>
  </cols>
  <sheetData>
    <row r="1" spans="1:19">
      <c r="A1" s="90" t="s">
        <v>121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4" spans="1:19" s="7" customFormat="1" ht="61" thickBot="1">
      <c r="B4" s="42">
        <f>'Chart of Accts'!A2</f>
        <v>100000</v>
      </c>
      <c r="C4" s="43" t="str">
        <f>'Chart of Accts'!B2</f>
        <v>Bank Account</v>
      </c>
      <c r="D4" s="64"/>
      <c r="F4" s="71">
        <f>'Chart of Accts'!A5</f>
        <v>110100</v>
      </c>
      <c r="G4" s="56" t="str">
        <f>'Chart of Accts'!B5</f>
        <v>Accounts Receivable (Direct Posting Account)</v>
      </c>
      <c r="H4" s="64"/>
      <c r="J4" s="30">
        <f>'Chart of Accts'!A6</f>
        <v>110150</v>
      </c>
      <c r="K4" s="56" t="str">
        <f>'Chart of Accts'!B6</f>
        <v>Allowance for Bad Debts</v>
      </c>
      <c r="L4" s="64"/>
      <c r="N4" s="29">
        <f>'Chart of Accts'!A14</f>
        <v>200600</v>
      </c>
      <c r="O4" s="57" t="str">
        <f>'Chart of Accts'!B14</f>
        <v>Inventory-Operating Supplies</v>
      </c>
      <c r="P4" s="64"/>
    </row>
    <row r="5" spans="1:19" s="17" customFormat="1">
      <c r="A5" s="17" t="s">
        <v>1</v>
      </c>
      <c r="B5" s="18">
        <f>beginning_bal!C3</f>
        <v>252518</v>
      </c>
      <c r="C5" s="19"/>
      <c r="D5" s="65" t="s">
        <v>102</v>
      </c>
      <c r="E5" s="20"/>
      <c r="F5" s="18">
        <f>beginning_bal!C6</f>
        <v>108420</v>
      </c>
      <c r="G5" s="19"/>
      <c r="H5" s="65" t="s">
        <v>102</v>
      </c>
      <c r="I5" s="20"/>
      <c r="J5" s="18"/>
      <c r="K5" s="19">
        <f>beginning_bal!D7</f>
        <v>2500</v>
      </c>
      <c r="L5" s="66" t="s">
        <v>102</v>
      </c>
      <c r="N5" s="18">
        <f>beginning_bal!C15</f>
        <v>750</v>
      </c>
      <c r="O5" s="19"/>
      <c r="P5" s="66" t="s">
        <v>102</v>
      </c>
      <c r="S5" s="17" t="s">
        <v>14</v>
      </c>
    </row>
    <row r="6" spans="1:19">
      <c r="A6" s="11"/>
      <c r="B6" s="5"/>
      <c r="C6" s="6">
        <f>'General Journal'!H5</f>
        <v>0</v>
      </c>
      <c r="D6" s="4">
        <v>1</v>
      </c>
      <c r="F6" s="5"/>
      <c r="G6" s="6"/>
      <c r="H6" s="4">
        <v>3</v>
      </c>
      <c r="J6" s="5">
        <f>'General Journal'!G39</f>
        <v>0</v>
      </c>
      <c r="K6" s="6"/>
      <c r="L6">
        <v>14</v>
      </c>
      <c r="N6" s="5">
        <f>'General Journal'!G12</f>
        <v>0</v>
      </c>
      <c r="O6" s="6"/>
      <c r="P6">
        <v>7</v>
      </c>
    </row>
    <row r="7" spans="1:19">
      <c r="A7" s="11"/>
      <c r="B7" s="5"/>
      <c r="C7" s="6"/>
      <c r="D7" s="4">
        <v>2</v>
      </c>
      <c r="F7" s="5"/>
      <c r="G7" s="6"/>
      <c r="H7" s="4">
        <v>4</v>
      </c>
      <c r="J7" s="5"/>
      <c r="K7" s="6"/>
      <c r="N7" s="5"/>
      <c r="O7" s="6"/>
    </row>
    <row r="8" spans="1:19">
      <c r="B8" s="5"/>
      <c r="C8" s="6"/>
      <c r="D8" s="4">
        <v>4</v>
      </c>
      <c r="F8" s="5"/>
      <c r="G8" s="2">
        <f>'General Journal'!H18</f>
        <v>0</v>
      </c>
      <c r="H8" s="2">
        <v>8</v>
      </c>
      <c r="J8" s="5"/>
      <c r="K8" s="6"/>
      <c r="N8" s="5"/>
      <c r="O8" s="6"/>
    </row>
    <row r="9" spans="1:19">
      <c r="B9" s="5"/>
      <c r="C9" s="6"/>
      <c r="D9" s="4">
        <v>5</v>
      </c>
      <c r="F9" s="5">
        <f>'General Journal'!G29</f>
        <v>0</v>
      </c>
      <c r="G9" s="6"/>
      <c r="H9" s="4">
        <v>12</v>
      </c>
      <c r="J9" s="5"/>
      <c r="K9" s="6"/>
      <c r="N9" s="5"/>
      <c r="O9" s="6"/>
    </row>
    <row r="10" spans="1:19">
      <c r="B10" s="2">
        <f>'General Journal'!G16</f>
        <v>0</v>
      </c>
      <c r="C10" s="6"/>
      <c r="D10" s="2">
        <v>8</v>
      </c>
      <c r="F10" s="5"/>
      <c r="G10" s="6">
        <f>'General Journal'!H40</f>
        <v>0</v>
      </c>
      <c r="H10" s="4">
        <v>14</v>
      </c>
      <c r="J10" s="5"/>
      <c r="K10" s="6"/>
      <c r="N10" s="5"/>
      <c r="O10" s="6"/>
    </row>
    <row r="11" spans="1:19">
      <c r="B11" s="5"/>
      <c r="C11" s="6">
        <f>'General Journal'!H22</f>
        <v>0</v>
      </c>
      <c r="D11" s="4">
        <v>9</v>
      </c>
      <c r="F11" s="5"/>
      <c r="G11" s="6"/>
      <c r="H11" s="4">
        <v>15</v>
      </c>
      <c r="J11" s="5"/>
      <c r="K11" s="6"/>
      <c r="N11" s="5"/>
      <c r="O11" s="6"/>
    </row>
    <row r="12" spans="1:19">
      <c r="B12" s="5"/>
      <c r="C12" s="6">
        <f>'General Journal'!H26</f>
        <v>0</v>
      </c>
      <c r="D12" s="4">
        <v>10</v>
      </c>
      <c r="F12" s="5"/>
      <c r="G12" s="6"/>
      <c r="H12" s="4">
        <v>17</v>
      </c>
      <c r="J12" s="5"/>
      <c r="K12" s="6"/>
      <c r="N12" s="5"/>
      <c r="O12" s="6"/>
    </row>
    <row r="13" spans="1:19">
      <c r="B13" s="5"/>
      <c r="C13" s="6"/>
      <c r="D13" s="4">
        <v>11</v>
      </c>
      <c r="F13" s="2">
        <f>'General Journal'!G58</f>
        <v>0</v>
      </c>
      <c r="G13" s="6"/>
      <c r="H13" s="2">
        <v>24</v>
      </c>
      <c r="J13" s="5"/>
      <c r="O13" s="63"/>
    </row>
    <row r="14" spans="1:19">
      <c r="B14" s="5"/>
      <c r="C14" s="6"/>
      <c r="D14" s="2">
        <v>15</v>
      </c>
      <c r="G14" s="6"/>
      <c r="J14" s="5"/>
      <c r="O14" s="63"/>
    </row>
    <row r="15" spans="1:19">
      <c r="B15" s="5"/>
      <c r="C15" s="6"/>
      <c r="D15" s="2">
        <v>16</v>
      </c>
      <c r="G15" s="6"/>
      <c r="J15" s="5"/>
      <c r="O15" s="63"/>
    </row>
    <row r="16" spans="1:19">
      <c r="B16" s="5"/>
      <c r="C16" s="6">
        <f>'General Journal'!H44</f>
        <v>0</v>
      </c>
      <c r="D16" s="2">
        <v>18</v>
      </c>
      <c r="G16" s="6"/>
      <c r="J16" s="5"/>
      <c r="O16" s="63"/>
    </row>
    <row r="17" spans="1:20">
      <c r="B17" s="5">
        <f>'General Journal'!G47</f>
        <v>0</v>
      </c>
      <c r="C17" s="6"/>
      <c r="D17" s="2">
        <v>19</v>
      </c>
      <c r="G17" s="6"/>
      <c r="J17" s="5"/>
      <c r="O17" s="63"/>
    </row>
    <row r="18" spans="1:20">
      <c r="B18" s="5"/>
      <c r="C18" s="6"/>
      <c r="D18" s="2">
        <v>20</v>
      </c>
      <c r="G18" s="6"/>
      <c r="J18" s="5"/>
      <c r="O18" s="63"/>
    </row>
    <row r="19" spans="1:20">
      <c r="B19" s="5"/>
      <c r="C19" s="6"/>
      <c r="D19" s="2">
        <v>21</v>
      </c>
      <c r="G19" s="6"/>
      <c r="J19" s="5"/>
      <c r="O19" s="63"/>
    </row>
    <row r="20" spans="1:20">
      <c r="B20" s="5" t="s">
        <v>0</v>
      </c>
      <c r="C20" s="6"/>
      <c r="D20" s="2">
        <v>22</v>
      </c>
      <c r="G20" s="6"/>
      <c r="J20" s="5"/>
      <c r="O20" s="63"/>
    </row>
    <row r="21" spans="1:20">
      <c r="B21" s="5"/>
      <c r="C21" s="6">
        <f>'General Journal'!H54</f>
        <v>0</v>
      </c>
      <c r="D21" s="2">
        <v>23</v>
      </c>
      <c r="G21" s="6"/>
      <c r="J21" s="5"/>
      <c r="O21" s="63"/>
    </row>
    <row r="22" spans="1:20">
      <c r="B22" s="5"/>
      <c r="C22" s="6"/>
      <c r="G22" s="6"/>
      <c r="J22" s="5"/>
      <c r="O22" s="63"/>
    </row>
    <row r="23" spans="1:20">
      <c r="B23" s="5"/>
      <c r="C23" s="6"/>
      <c r="G23" s="6"/>
      <c r="J23" s="5"/>
      <c r="O23" s="63"/>
    </row>
    <row r="24" spans="1:20">
      <c r="A24" s="27" t="s">
        <v>120</v>
      </c>
      <c r="B24" s="2">
        <f>SUM(B6:B23)</f>
        <v>0</v>
      </c>
      <c r="C24" s="2">
        <f>SUM(C6:C23)</f>
        <v>0</v>
      </c>
      <c r="F24" s="2">
        <f>SUM(F6:F23)</f>
        <v>0</v>
      </c>
      <c r="G24" s="2">
        <f>SUM(G6:G23)</f>
        <v>0</v>
      </c>
      <c r="J24" s="2">
        <f>SUM(J6:J23)</f>
        <v>0</v>
      </c>
      <c r="K24" s="2">
        <f>SUM(K6:K23)</f>
        <v>0</v>
      </c>
      <c r="N24" s="2">
        <f>SUM(N6:N23)</f>
        <v>0</v>
      </c>
      <c r="O24" s="2">
        <f>SUM(O6:O23)</f>
        <v>0</v>
      </c>
      <c r="S24" s="2">
        <f>B24+F24+J24+N24</f>
        <v>0</v>
      </c>
      <c r="T24" s="2">
        <f>C24+G24+K24+O24</f>
        <v>0</v>
      </c>
    </row>
    <row r="25" spans="1:20">
      <c r="A25" s="27" t="s">
        <v>116</v>
      </c>
      <c r="B25" s="2">
        <f>IF(B5-C5+B24-C24&gt;0,B5-C5+B24-C24,0)</f>
        <v>252518</v>
      </c>
      <c r="C25" s="2">
        <f>IF(B5-C5+B24-C24&gt;0,0,-(B5-C5+B24-C24))</f>
        <v>0</v>
      </c>
      <c r="F25" s="2">
        <f>IF(F5-G5+F24-G24&gt;0,F5-G5+F24-G24,0)</f>
        <v>108420</v>
      </c>
      <c r="G25" s="2">
        <f>IF(F5-G5+F24-G24&gt;0,0,-(F5-G5+F24-G24))</f>
        <v>0</v>
      </c>
      <c r="J25" s="2">
        <f>IF(J5-K5+J24-K24&gt;0,J5-K5+J24-K24,0)</f>
        <v>0</v>
      </c>
      <c r="K25" s="2">
        <f>IF(J5-K5+J24-K24&gt;0,0,-(J5-K5+J24-K24))</f>
        <v>2500</v>
      </c>
      <c r="N25" s="2">
        <f>IF(N5-O5+N24-O24&gt;0,N5-O5+N24-O24,0)</f>
        <v>750</v>
      </c>
      <c r="O25" s="2">
        <f>IF(N5-O5+N24-O24&gt;0,0,-(N5-O5+N24-O24))</f>
        <v>0</v>
      </c>
    </row>
    <row r="26" spans="1:20" s="32" customFormat="1">
      <c r="B26" s="33"/>
      <c r="C26" s="33"/>
      <c r="D26" s="33"/>
      <c r="E26" s="33"/>
      <c r="F26" s="33"/>
      <c r="G26" s="33"/>
      <c r="H26" s="33"/>
      <c r="I26" s="33"/>
      <c r="J26" s="33"/>
      <c r="K26" s="33"/>
      <c r="N26" s="33"/>
      <c r="O26" s="33"/>
    </row>
    <row r="27" spans="1:20">
      <c r="A27" t="s">
        <v>117</v>
      </c>
      <c r="K27" s="2">
        <f>'General Journal'!H70</f>
        <v>0</v>
      </c>
      <c r="L27" s="27" t="s">
        <v>19</v>
      </c>
      <c r="O27" s="2">
        <f>'General Journal'!H74</f>
        <v>0</v>
      </c>
      <c r="P27" s="27" t="s">
        <v>21</v>
      </c>
    </row>
    <row r="28" spans="1:20">
      <c r="N28" s="2"/>
      <c r="O28" s="2"/>
    </row>
    <row r="29" spans="1:20" s="75" customFormat="1">
      <c r="A29" s="73" t="s">
        <v>115</v>
      </c>
      <c r="B29" s="74">
        <f>SUM(B25:B28)-SUM(C25:C28)</f>
        <v>252518</v>
      </c>
      <c r="C29" s="74"/>
      <c r="D29" s="74"/>
      <c r="E29" s="74"/>
      <c r="F29" s="74">
        <f>SUM(F25:F28)-SUM(G25:G28)</f>
        <v>108420</v>
      </c>
      <c r="G29" s="74"/>
      <c r="H29" s="74"/>
      <c r="I29" s="74"/>
      <c r="J29" s="74"/>
      <c r="K29" s="74">
        <f>SUM(K25:K28)-SUM(J25:J28)</f>
        <v>2500</v>
      </c>
      <c r="N29" s="74">
        <f>SUM(N25:N28)-SUM(O25:O28)</f>
        <v>750</v>
      </c>
      <c r="O29" s="74"/>
    </row>
    <row r="30" spans="1:20">
      <c r="N30" s="2"/>
      <c r="O30" s="2"/>
    </row>
    <row r="32" spans="1:20" s="7" customFormat="1" ht="73" thickBot="1">
      <c r="B32" s="58">
        <f>'Chart of Accts'!A15</f>
        <v>200900</v>
      </c>
      <c r="C32" s="59" t="str">
        <f>'Chart of Accts'!B15</f>
        <v>Inventory-Raw Materials (Direct Post)</v>
      </c>
      <c r="D32" s="9"/>
      <c r="F32" s="60">
        <f>'Chart of Accts'!A16</f>
        <v>200910</v>
      </c>
      <c r="G32" s="72" t="str">
        <f>'Chart of Accts'!B16</f>
        <v>Inventory-Finished Goods (Direct Post)</v>
      </c>
      <c r="H32" s="9"/>
      <c r="J32" s="60">
        <f>'Chart of Accts'!A17</f>
        <v>200920</v>
      </c>
      <c r="K32" s="61" t="str">
        <f>'Chart of Accts'!B17</f>
        <v>Inventory-Trading Goods (Direct Post)</v>
      </c>
      <c r="N32" s="23">
        <f>'Chart of Accts'!A18</f>
        <v>200930</v>
      </c>
      <c r="O32" s="62" t="str">
        <f>'Chart of Accts'!B18</f>
        <v>Inventory-Semi-finished Goods (Direct Post)</v>
      </c>
    </row>
    <row r="33" spans="1:20" s="17" customFormat="1">
      <c r="A33" s="17" t="s">
        <v>1</v>
      </c>
      <c r="B33" s="18">
        <f>beginning_bal!C16</f>
        <v>32000</v>
      </c>
      <c r="C33" s="19"/>
      <c r="D33" s="20"/>
      <c r="E33" s="20"/>
      <c r="F33" s="18">
        <f>beginning_bal!C17</f>
        <v>281298</v>
      </c>
      <c r="G33" s="19"/>
      <c r="H33" s="20"/>
      <c r="I33" s="20"/>
      <c r="J33" s="18">
        <f>beginning_bal!C18</f>
        <v>66474</v>
      </c>
      <c r="K33" s="19"/>
      <c r="N33" s="18">
        <f>beginning_bal!C19</f>
        <v>0</v>
      </c>
      <c r="O33" s="19"/>
    </row>
    <row r="34" spans="1:20">
      <c r="B34" s="5"/>
      <c r="C34" s="6"/>
      <c r="D34" s="4">
        <v>2</v>
      </c>
      <c r="F34" s="5"/>
      <c r="G34" s="6">
        <f>'General Journal'!H32</f>
        <v>0</v>
      </c>
      <c r="H34" s="4">
        <v>12</v>
      </c>
      <c r="I34" s="10"/>
      <c r="J34" s="5"/>
      <c r="K34" s="6"/>
      <c r="L34">
        <v>2</v>
      </c>
      <c r="O34" s="6"/>
    </row>
    <row r="35" spans="1:20">
      <c r="B35" s="5"/>
      <c r="C35" s="6"/>
      <c r="D35" s="4">
        <v>2</v>
      </c>
      <c r="F35" s="5"/>
      <c r="G35" s="6">
        <f>'General Journal'!H50</f>
        <v>0</v>
      </c>
      <c r="H35" s="4">
        <v>19</v>
      </c>
      <c r="J35" s="5"/>
      <c r="K35" s="6"/>
      <c r="L35">
        <v>2</v>
      </c>
      <c r="N35" s="5"/>
      <c r="O35" s="6"/>
    </row>
    <row r="36" spans="1:20">
      <c r="B36" s="5">
        <f>'General Journal'!G35</f>
        <v>0</v>
      </c>
      <c r="C36" s="6"/>
      <c r="D36" s="4">
        <v>13</v>
      </c>
      <c r="F36" s="5"/>
      <c r="G36" s="6">
        <f>'General Journal'!H61</f>
        <v>0</v>
      </c>
      <c r="H36" s="4">
        <v>24</v>
      </c>
      <c r="J36" s="5"/>
      <c r="K36" s="6"/>
      <c r="L36">
        <v>3</v>
      </c>
      <c r="N36" s="5"/>
      <c r="O36" s="6"/>
    </row>
    <row r="37" spans="1:20">
      <c r="B37" s="5"/>
      <c r="C37" s="6"/>
      <c r="D37" s="4"/>
      <c r="F37" s="5"/>
      <c r="G37" s="6"/>
      <c r="H37" s="4"/>
      <c r="J37" s="5"/>
      <c r="K37" s="6"/>
      <c r="L37">
        <v>17</v>
      </c>
      <c r="N37" s="5"/>
      <c r="O37" s="6"/>
    </row>
    <row r="38" spans="1:20">
      <c r="B38" s="5"/>
      <c r="C38" s="6"/>
      <c r="D38" s="4"/>
      <c r="F38" s="5"/>
      <c r="G38" s="6"/>
      <c r="H38" s="4"/>
      <c r="J38" s="5"/>
      <c r="K38" s="6">
        <f>'General Journal'!H62</f>
        <v>0</v>
      </c>
      <c r="L38">
        <v>24</v>
      </c>
      <c r="N38" s="5"/>
      <c r="O38" s="6"/>
    </row>
    <row r="39" spans="1:20">
      <c r="B39" s="5"/>
      <c r="C39" s="6"/>
      <c r="D39" s="4"/>
      <c r="F39" s="5"/>
      <c r="G39" s="6"/>
      <c r="H39" s="4"/>
      <c r="J39" s="5"/>
      <c r="K39" s="6"/>
      <c r="N39" s="5"/>
      <c r="O39" s="6"/>
    </row>
    <row r="40" spans="1:20">
      <c r="B40" s="5"/>
      <c r="C40" s="6"/>
      <c r="G40" s="6"/>
      <c r="K40" s="6"/>
      <c r="O40" s="63"/>
    </row>
    <row r="41" spans="1:20">
      <c r="A41" s="27" t="s">
        <v>120</v>
      </c>
      <c r="B41" s="2">
        <f>SUM(B34:B40)</f>
        <v>0</v>
      </c>
      <c r="C41" s="2">
        <f>SUM(C34:C40)</f>
        <v>0</v>
      </c>
      <c r="F41" s="2">
        <f>SUM(F34:F40)</f>
        <v>0</v>
      </c>
      <c r="G41" s="2">
        <f>SUM(G34:G40)</f>
        <v>0</v>
      </c>
      <c r="J41" s="2">
        <f>SUM(J34:J40)</f>
        <v>0</v>
      </c>
      <c r="K41" s="2">
        <f>SUM(K34:K40)</f>
        <v>0</v>
      </c>
      <c r="N41" s="2">
        <f>SUM(N34:N40)</f>
        <v>0</v>
      </c>
      <c r="O41" s="2">
        <f>SUM(O34:O40)</f>
        <v>0</v>
      </c>
      <c r="S41" s="2">
        <f>B41+F41+J41+N41</f>
        <v>0</v>
      </c>
      <c r="T41" s="2">
        <f>C41+G41+K41+O41</f>
        <v>0</v>
      </c>
    </row>
    <row r="42" spans="1:20">
      <c r="A42" s="27" t="s">
        <v>116</v>
      </c>
      <c r="B42" s="2">
        <f>IF(B33-C33+B41-C41&gt;0,B33-C33+B41-C41,0)</f>
        <v>32000</v>
      </c>
      <c r="C42" s="2">
        <f>IF(B33-C33+B41-C41&gt;0,0,-(B33-C33+B41-C41))</f>
        <v>0</v>
      </c>
      <c r="F42" s="2">
        <f>IF(F33-G33+F41-G41&gt;0,F33-G33+F41-G41,0)</f>
        <v>281298</v>
      </c>
      <c r="G42" s="2">
        <f>IF(F33-G33+F41-G41&gt;0,0,-(F33-G33+F41-G41))</f>
        <v>0</v>
      </c>
      <c r="J42" s="2">
        <f>IF(J33-K33+J41-K41&gt;0,J33-K33+J41-K41,0)</f>
        <v>66474</v>
      </c>
      <c r="K42" s="2">
        <f>IF(J33-K33+J41-K41&gt;0,0,-(J33-K33+J41-K41))</f>
        <v>0</v>
      </c>
      <c r="N42" s="2">
        <f>IF(N33-O33+N41-O41&gt;0,N33-O33+N41-O41,0)</f>
        <v>0</v>
      </c>
      <c r="O42" s="2">
        <f>IF(N33-O33+N41-O41&gt;0,0,-(N33-O33+N41-O41))</f>
        <v>0</v>
      </c>
    </row>
    <row r="43" spans="1:20" s="32" customFormat="1">
      <c r="B43" s="33"/>
      <c r="C43" s="33"/>
      <c r="D43" s="33"/>
      <c r="E43" s="33"/>
      <c r="F43" s="33"/>
      <c r="G43" s="33"/>
      <c r="H43" s="33"/>
      <c r="I43" s="33"/>
      <c r="J43" s="33"/>
      <c r="K43" s="33"/>
      <c r="N43" s="33"/>
      <c r="O43" s="33"/>
    </row>
    <row r="44" spans="1:20">
      <c r="A44" t="s">
        <v>117</v>
      </c>
      <c r="H44" s="28"/>
      <c r="L44" s="28" t="s">
        <v>20</v>
      </c>
    </row>
    <row r="45" spans="1:20">
      <c r="N45" s="2"/>
      <c r="O45" s="2"/>
    </row>
    <row r="46" spans="1:20" s="75" customFormat="1">
      <c r="A46" s="73" t="s">
        <v>115</v>
      </c>
      <c r="B46" s="74">
        <f>SUM(B42:B45)-SUM(C42:C45)</f>
        <v>32000</v>
      </c>
      <c r="C46" s="74"/>
      <c r="D46" s="74"/>
      <c r="E46" s="74"/>
      <c r="F46" s="74">
        <f>SUM(F42:F45)-SUM(G42:G45)</f>
        <v>281298</v>
      </c>
      <c r="G46" s="74"/>
      <c r="H46" s="74"/>
      <c r="I46" s="74"/>
      <c r="J46" s="74">
        <f>SUM(J42:J45)-SUM(K42:K45)</f>
        <v>66474</v>
      </c>
      <c r="K46" s="74"/>
      <c r="N46" s="74">
        <f>SUM(N42:N45)-SUM(O42:O45)</f>
        <v>0</v>
      </c>
      <c r="O46" s="74"/>
    </row>
    <row r="47" spans="1:20">
      <c r="N47" s="2"/>
      <c r="O47" s="2"/>
    </row>
    <row r="49" spans="1:20" s="7" customFormat="1" ht="49" thickBot="1">
      <c r="B49" s="60">
        <f>'Chart of Accts'!A19</f>
        <v>210000</v>
      </c>
      <c r="C49" s="61" t="str">
        <f>'Chart of Accts'!B19</f>
        <v>Prepaid Insurance</v>
      </c>
      <c r="D49" s="9"/>
      <c r="F49" s="60">
        <f>'Chart of Accts'!A21</f>
        <v>212000</v>
      </c>
      <c r="G49" s="61" t="str">
        <f>'Chart of Accts'!B21</f>
        <v>Prepaid Advertising</v>
      </c>
      <c r="H49" s="9"/>
      <c r="J49" s="60">
        <f>'Chart of Accts'!A22</f>
        <v>215000</v>
      </c>
      <c r="K49" s="8" t="str">
        <f>'Chart of Accts'!B22</f>
        <v>Prepaid Rent</v>
      </c>
      <c r="N49" s="23">
        <f>'Chart of Accts'!A23</f>
        <v>216000</v>
      </c>
      <c r="O49" s="62" t="str">
        <f>'Chart of Accts'!B23</f>
        <v>Deposits on Purchases</v>
      </c>
    </row>
    <row r="50" spans="1:20" s="17" customFormat="1">
      <c r="A50" s="17" t="s">
        <v>1</v>
      </c>
      <c r="B50" s="18">
        <f>beginning_bal!C20</f>
        <v>5000</v>
      </c>
      <c r="C50" s="19"/>
      <c r="D50" s="20"/>
      <c r="E50" s="20"/>
      <c r="F50" s="18">
        <f>beginning_bal!C22</f>
        <v>1000</v>
      </c>
      <c r="G50" s="19"/>
      <c r="H50" s="20"/>
      <c r="I50" s="20"/>
      <c r="J50" s="18">
        <f>beginning_bal!C23</f>
        <v>0</v>
      </c>
      <c r="K50" s="19"/>
      <c r="N50" s="18">
        <f>beginning_bal!C24</f>
        <v>0</v>
      </c>
      <c r="O50" s="19"/>
    </row>
    <row r="51" spans="1:20">
      <c r="B51" s="5"/>
      <c r="C51" s="6"/>
      <c r="D51" s="4"/>
      <c r="F51" s="5"/>
      <c r="G51" s="6">
        <f>'General Journal'!H9</f>
        <v>0</v>
      </c>
      <c r="H51" s="4">
        <v>6</v>
      </c>
      <c r="J51" s="5"/>
      <c r="K51" s="6"/>
      <c r="L51">
        <v>22</v>
      </c>
      <c r="N51" s="5">
        <f>'General Journal'!G25</f>
        <v>0</v>
      </c>
      <c r="O51" s="6"/>
      <c r="P51">
        <v>10</v>
      </c>
    </row>
    <row r="52" spans="1:20">
      <c r="B52" s="5"/>
      <c r="C52" s="6"/>
      <c r="D52" s="4"/>
      <c r="F52" s="5">
        <f>'General Journal'!G43</f>
        <v>0</v>
      </c>
      <c r="G52" s="6"/>
      <c r="H52" s="4">
        <v>18</v>
      </c>
      <c r="J52" s="5"/>
      <c r="K52" s="6"/>
      <c r="N52" s="5"/>
      <c r="O52" s="6">
        <f>'General Journal'!H55</f>
        <v>0</v>
      </c>
      <c r="P52">
        <v>23</v>
      </c>
    </row>
    <row r="53" spans="1:20">
      <c r="B53" s="5"/>
      <c r="C53" s="6"/>
      <c r="D53" s="4"/>
      <c r="F53" s="5"/>
      <c r="G53" s="6"/>
      <c r="H53" s="4"/>
      <c r="J53" s="5"/>
      <c r="K53" s="6"/>
      <c r="N53" s="5"/>
      <c r="O53" s="6"/>
    </row>
    <row r="54" spans="1:20">
      <c r="A54" s="27" t="s">
        <v>120</v>
      </c>
      <c r="B54" s="2">
        <f>SUM(B51:B53)</f>
        <v>0</v>
      </c>
      <c r="C54" s="2">
        <f>SUM(C51:C53)</f>
        <v>0</v>
      </c>
      <c r="F54" s="2">
        <f>SUM(F51:F53)</f>
        <v>0</v>
      </c>
      <c r="G54" s="2">
        <f>SUM(G51:G53)</f>
        <v>0</v>
      </c>
      <c r="J54" s="2">
        <f>SUM(J51:J53)</f>
        <v>0</v>
      </c>
      <c r="K54" s="2">
        <f>SUM(K51:K53)</f>
        <v>0</v>
      </c>
      <c r="N54" s="2">
        <f>SUM(N51:N53)</f>
        <v>0</v>
      </c>
      <c r="O54" s="2">
        <f>SUM(O51:O53)</f>
        <v>0</v>
      </c>
      <c r="S54" s="2">
        <f>B54+F54+J54+N54</f>
        <v>0</v>
      </c>
      <c r="T54" s="2">
        <f>C54+G54+K54+O54</f>
        <v>0</v>
      </c>
    </row>
    <row r="55" spans="1:20">
      <c r="A55" s="27" t="s">
        <v>116</v>
      </c>
      <c r="B55" s="2">
        <f>IF(B50-C50+B54-C54&gt;0,B50-C50+B54-C54,0)</f>
        <v>5000</v>
      </c>
      <c r="C55" s="2">
        <f>IF(B50-C50+B54-C54&gt;0,0,-(B50-C50+B54-C54))</f>
        <v>0</v>
      </c>
      <c r="F55" s="2">
        <f>IF(F50-G50+F54-G54&gt;0,F50-G50+F54-G54,0)</f>
        <v>1000</v>
      </c>
      <c r="G55" s="2">
        <f>IF(F50-G50+F54-G54&gt;0,0,-(F50-G50+F54-G54))</f>
        <v>0</v>
      </c>
      <c r="J55" s="2">
        <f>IF(J50-K50+J54-K54&gt;0,J50-K50+J54-K54,0)</f>
        <v>0</v>
      </c>
      <c r="K55" s="2">
        <f>IF(J50-K50+J54-K54&gt;0,0,-(J50-K50+J54-K54))</f>
        <v>0</v>
      </c>
      <c r="N55" s="2">
        <f>IF(N50-O50+N54-O54&gt;0,N50-O50+N54-O54,0)</f>
        <v>0</v>
      </c>
      <c r="O55" s="2">
        <f>IF(N50-O50+N54-O54&gt;0,0,-(N50-O50+N54-O54))</f>
        <v>0</v>
      </c>
    </row>
    <row r="56" spans="1:20" s="32" customFormat="1">
      <c r="B56" s="33"/>
      <c r="C56" s="33"/>
      <c r="D56" s="33"/>
      <c r="E56" s="33"/>
      <c r="F56" s="33"/>
      <c r="G56" s="33"/>
      <c r="H56" s="33"/>
      <c r="I56" s="33"/>
      <c r="J56" s="33"/>
      <c r="K56" s="33"/>
      <c r="N56" s="33"/>
      <c r="O56" s="33"/>
    </row>
    <row r="57" spans="1:20">
      <c r="A57" t="s">
        <v>117</v>
      </c>
      <c r="D57" s="28" t="s">
        <v>24</v>
      </c>
      <c r="H57" s="28"/>
      <c r="L57" s="27" t="s">
        <v>26</v>
      </c>
      <c r="O57" s="2"/>
      <c r="P57" s="27"/>
    </row>
    <row r="58" spans="1:20">
      <c r="N58" s="2"/>
      <c r="O58" s="2"/>
    </row>
    <row r="59" spans="1:20" s="75" customFormat="1">
      <c r="A59" s="73" t="s">
        <v>115</v>
      </c>
      <c r="B59" s="74">
        <f>SUM(B55:B58)-SUM(C55:C58)</f>
        <v>5000</v>
      </c>
      <c r="C59" s="74"/>
      <c r="D59" s="74"/>
      <c r="E59" s="74"/>
      <c r="F59" s="74">
        <f>SUM(F55:F58)-SUM(G55:G58)</f>
        <v>1000</v>
      </c>
      <c r="G59" s="74"/>
      <c r="H59" s="74"/>
      <c r="I59" s="74"/>
      <c r="J59" s="74">
        <f>SUM(J55:J58)-SUM(K55:K58)</f>
        <v>0</v>
      </c>
      <c r="K59" s="74"/>
      <c r="N59" s="74">
        <f>SUM(N55:N58)-SUM(O55:O58)</f>
        <v>0</v>
      </c>
      <c r="O59" s="74"/>
    </row>
    <row r="60" spans="1:20">
      <c r="N60" s="2"/>
      <c r="O60" s="2"/>
    </row>
    <row r="61" spans="1:20">
      <c r="N61" s="2"/>
      <c r="O61" s="2"/>
    </row>
    <row r="62" spans="1:20" s="7" customFormat="1" ht="61" thickBot="1">
      <c r="B62" s="58">
        <f>'Chart of Accts'!A27</f>
        <v>220110</v>
      </c>
      <c r="C62" s="8" t="str">
        <f>'Chart of Accts'!B27</f>
        <v>Land (Direct Post)</v>
      </c>
      <c r="F62" s="60">
        <f>'Chart of Accts'!A28</f>
        <v>220210</v>
      </c>
      <c r="G62" s="61" t="str">
        <f>'Chart of Accts'!B28</f>
        <v>Production Machinery, Equip &amp; Fixtures(Dir.Post)</v>
      </c>
      <c r="J62" s="60">
        <f>'Chart of Accts'!A29</f>
        <v>220310</v>
      </c>
      <c r="K62" s="61" t="str">
        <f>'Chart of Accts'!B29</f>
        <v>Accumulated Depreciation-Machinery (Direct Post)</v>
      </c>
      <c r="N62" s="60">
        <f>'Chart of Accts'!A38</f>
        <v>221300</v>
      </c>
      <c r="O62" s="60" t="str">
        <f>'Chart of Accts'!B38</f>
        <v>Buildings</v>
      </c>
    </row>
    <row r="63" spans="1:20" s="17" customFormat="1">
      <c r="A63" s="17" t="s">
        <v>1</v>
      </c>
      <c r="B63" s="18">
        <f>beginning_bal!C28</f>
        <v>425000</v>
      </c>
      <c r="C63" s="19"/>
      <c r="D63" s="20"/>
      <c r="E63" s="20"/>
      <c r="F63" s="18">
        <f>beginning_bal!C29</f>
        <v>915000</v>
      </c>
      <c r="G63" s="19"/>
      <c r="H63" s="20"/>
      <c r="I63" s="20"/>
      <c r="J63" s="18"/>
      <c r="K63" s="19">
        <f>beginning_bal!D30</f>
        <v>305000</v>
      </c>
      <c r="N63" s="18"/>
      <c r="O63" s="19"/>
    </row>
    <row r="64" spans="1:20">
      <c r="B64" s="5"/>
      <c r="C64" s="6"/>
      <c r="F64" s="5">
        <f>'General Journal'!G53</f>
        <v>0</v>
      </c>
      <c r="G64" s="6"/>
      <c r="H64" s="2">
        <v>23</v>
      </c>
      <c r="J64" s="5"/>
      <c r="K64" s="6"/>
      <c r="N64" s="5"/>
      <c r="O64" s="6"/>
    </row>
    <row r="65" spans="1:20">
      <c r="B65" s="5"/>
      <c r="C65" s="6"/>
      <c r="F65" s="5"/>
      <c r="G65" s="6"/>
      <c r="J65" s="5"/>
      <c r="K65" s="6"/>
      <c r="N65" s="5"/>
      <c r="O65" s="6"/>
    </row>
    <row r="66" spans="1:20">
      <c r="A66" s="27" t="s">
        <v>120</v>
      </c>
      <c r="B66" s="4">
        <f>SUM(B64:B65)</f>
        <v>0</v>
      </c>
      <c r="C66" s="4">
        <f>SUM(C64:C65)</f>
        <v>0</v>
      </c>
      <c r="D66" s="4"/>
      <c r="E66" s="4"/>
      <c r="F66" s="4">
        <f>SUM(F64:F65)</f>
        <v>0</v>
      </c>
      <c r="G66" s="4">
        <f>SUM(G64:G65)</f>
        <v>0</v>
      </c>
      <c r="H66" s="4"/>
      <c r="I66" s="4"/>
      <c r="J66" s="4">
        <f>SUM(J64:J65)</f>
        <v>0</v>
      </c>
      <c r="K66" s="4">
        <f>SUM(K64:K65)</f>
        <v>0</v>
      </c>
      <c r="N66" s="4">
        <f>SUM(N64:N65)</f>
        <v>0</v>
      </c>
      <c r="O66" s="4">
        <f>SUM(O64:O65)</f>
        <v>0</v>
      </c>
      <c r="S66" s="2">
        <f>B66+F66+J66+N66</f>
        <v>0</v>
      </c>
      <c r="T66" s="2">
        <f>C66+G66+K66+O66</f>
        <v>0</v>
      </c>
    </row>
    <row r="67" spans="1:20">
      <c r="A67" s="27" t="s">
        <v>116</v>
      </c>
      <c r="B67" s="2">
        <f>IF(B63-C63+B66-C66&gt;0,B63-C63+B66-C66,0)</f>
        <v>425000</v>
      </c>
      <c r="C67" s="2">
        <f>IF(B63-C63+B66-C66&gt;0,0,-(B63-C63+B66-C66))</f>
        <v>0</v>
      </c>
      <c r="F67" s="2">
        <f>IF(F63-G63+F66-G66&gt;0,F63-G63+F66-G66,0)</f>
        <v>915000</v>
      </c>
      <c r="G67" s="2">
        <f>IF(F63-G63+F66-G66&gt;0,0,-(F63-G63+F66-G66))</f>
        <v>0</v>
      </c>
      <c r="J67" s="2">
        <f>IF(J63-K63+J66-K66&gt;0,J63-K63+J66-K66,0)</f>
        <v>0</v>
      </c>
      <c r="K67" s="2">
        <f>IF(J63-K63+J66-K66&gt;0,0,-(J63-K63+J66-K66))</f>
        <v>305000</v>
      </c>
      <c r="N67" s="2">
        <f>IF(N63-O63+N66-O66&gt;0,N63-O63+N66-O66,0)</f>
        <v>0</v>
      </c>
      <c r="O67" s="2">
        <f>IF(N63-O63+N66-O66&gt;0,0,-(N63-O63+N66-O66))</f>
        <v>0</v>
      </c>
    </row>
    <row r="68" spans="1:20" s="32" customFormat="1">
      <c r="B68" s="33"/>
      <c r="C68" s="33"/>
      <c r="D68" s="33"/>
      <c r="E68" s="33"/>
      <c r="F68" s="33"/>
      <c r="G68" s="33"/>
      <c r="H68" s="33"/>
      <c r="I68" s="33"/>
      <c r="J68" s="33"/>
      <c r="K68" s="33"/>
      <c r="N68" s="33"/>
      <c r="O68" s="33"/>
    </row>
    <row r="69" spans="1:20">
      <c r="A69" t="s">
        <v>117</v>
      </c>
      <c r="D69" s="28"/>
      <c r="H69" s="28"/>
      <c r="K69" s="2">
        <f>'General Journal'!H78</f>
        <v>0</v>
      </c>
      <c r="L69" s="27" t="s">
        <v>22</v>
      </c>
      <c r="O69" s="2"/>
      <c r="P69" s="27"/>
    </row>
    <row r="70" spans="1:20">
      <c r="N70" s="2"/>
      <c r="O70" s="2"/>
    </row>
    <row r="71" spans="1:20" s="75" customFormat="1">
      <c r="A71" s="73" t="s">
        <v>115</v>
      </c>
      <c r="B71" s="74">
        <f>SUM(B67:B70)-SUM(C67:C70)</f>
        <v>425000</v>
      </c>
      <c r="C71" s="74"/>
      <c r="D71" s="74"/>
      <c r="E71" s="74"/>
      <c r="F71" s="74">
        <f>SUM(F67:F70)-SUM(G67:G70)</f>
        <v>915000</v>
      </c>
      <c r="G71" s="74"/>
      <c r="H71" s="74"/>
      <c r="I71" s="74"/>
      <c r="J71" s="74"/>
      <c r="K71" s="74">
        <f>SUM(K67:K70)-SUM(L67:L70)</f>
        <v>305000</v>
      </c>
      <c r="N71" s="74">
        <f>SUM(N67:N70)-SUM(O67:O70)</f>
        <v>0</v>
      </c>
      <c r="O71" s="74"/>
    </row>
    <row r="72" spans="1:20">
      <c r="N72" s="2"/>
      <c r="O72" s="2"/>
    </row>
    <row r="73" spans="1:20">
      <c r="B73" s="4"/>
      <c r="C73" s="4"/>
      <c r="F73" s="4"/>
      <c r="G73" s="4"/>
      <c r="J73" s="4"/>
      <c r="K73" s="4"/>
    </row>
    <row r="74" spans="1:20" s="7" customFormat="1" ht="61" thickBot="1">
      <c r="B74" s="60">
        <f>'Chart of Accts'!A42</f>
        <v>300200</v>
      </c>
      <c r="C74" s="61" t="str">
        <f>'Chart of Accts'!B42</f>
        <v>Accounts Payable (Direct Posting Account)</v>
      </c>
      <c r="D74" s="9"/>
      <c r="F74" s="60">
        <f>'Chart of Accts'!A47</f>
        <v>300700</v>
      </c>
      <c r="G74" s="61" t="str">
        <f>'Chart of Accts'!B47</f>
        <v>Payables-Salaries and Wages</v>
      </c>
      <c r="H74" s="9"/>
      <c r="J74" s="60">
        <f>'Chart of Accts'!A48</f>
        <v>300800</v>
      </c>
      <c r="K74" s="61" t="str">
        <f>'Chart of Accts'!B48</f>
        <v>Accrued Expenses</v>
      </c>
      <c r="N74" s="23">
        <f>'Chart of Accts'!A50</f>
        <v>320000</v>
      </c>
      <c r="O74" s="62" t="str">
        <f>'Chart of Accts'!B50</f>
        <v>Accrued Tax – Output</v>
      </c>
    </row>
    <row r="75" spans="1:20" s="17" customFormat="1">
      <c r="A75" s="17" t="s">
        <v>1</v>
      </c>
      <c r="B75" s="18"/>
      <c r="C75" s="19">
        <f>beginning_bal!D43</f>
        <v>47900</v>
      </c>
      <c r="D75" s="20"/>
      <c r="E75" s="20"/>
      <c r="F75" s="18"/>
      <c r="G75" s="20">
        <f>beginning_bal!D48</f>
        <v>110000</v>
      </c>
      <c r="H75" s="20"/>
      <c r="I75" s="20"/>
      <c r="J75" s="18"/>
      <c r="K75" s="19">
        <f>beginning_bal!D49</f>
        <v>988</v>
      </c>
      <c r="N75" s="18"/>
      <c r="O75" s="19">
        <f>beginning_bal!D51</f>
        <v>3063</v>
      </c>
    </row>
    <row r="76" spans="1:20">
      <c r="C76" s="6"/>
      <c r="D76" s="4">
        <v>2</v>
      </c>
      <c r="F76" s="5">
        <f>'General Journal'!G4</f>
        <v>0</v>
      </c>
      <c r="G76" s="6"/>
      <c r="H76" s="4">
        <v>1</v>
      </c>
      <c r="J76" s="5"/>
      <c r="K76" s="6"/>
      <c r="L76">
        <v>5</v>
      </c>
      <c r="N76" s="5"/>
      <c r="O76" s="6"/>
      <c r="P76">
        <v>17</v>
      </c>
    </row>
    <row r="77" spans="1:20">
      <c r="B77" s="5"/>
      <c r="C77" s="6">
        <f>'General Journal'!H13</f>
        <v>0</v>
      </c>
      <c r="D77" s="4">
        <v>7</v>
      </c>
      <c r="F77" s="5"/>
      <c r="G77" s="6"/>
      <c r="H77" s="4"/>
      <c r="J77" s="5"/>
      <c r="K77" s="6"/>
      <c r="N77" s="5"/>
      <c r="O77" s="6"/>
      <c r="P77">
        <v>21</v>
      </c>
    </row>
    <row r="78" spans="1:20">
      <c r="B78" s="5">
        <f>'General Journal'!G21</f>
        <v>0</v>
      </c>
      <c r="C78" s="6"/>
      <c r="D78" s="4">
        <v>9</v>
      </c>
      <c r="F78" s="5"/>
      <c r="G78" s="6"/>
      <c r="H78" s="4"/>
      <c r="J78" s="5"/>
      <c r="K78" s="6"/>
      <c r="N78" s="5"/>
      <c r="O78" s="6"/>
    </row>
    <row r="79" spans="1:20">
      <c r="B79" s="5"/>
      <c r="C79" s="6"/>
      <c r="D79" s="4">
        <v>11</v>
      </c>
      <c r="F79" s="5"/>
      <c r="G79" s="6"/>
      <c r="H79" s="4"/>
      <c r="J79" s="5"/>
      <c r="K79" s="6"/>
      <c r="N79" s="5"/>
      <c r="O79" s="6"/>
    </row>
    <row r="80" spans="1:20">
      <c r="B80" s="5"/>
      <c r="C80" s="6">
        <f>'General Journal'!H36</f>
        <v>0</v>
      </c>
      <c r="D80" s="4">
        <v>13</v>
      </c>
      <c r="F80" s="5"/>
      <c r="G80" s="6"/>
      <c r="H80" s="4"/>
      <c r="J80" s="5"/>
      <c r="K80" s="6"/>
      <c r="N80" s="5"/>
      <c r="O80" s="6"/>
    </row>
    <row r="81" spans="1:20">
      <c r="B81" s="5"/>
      <c r="C81" s="6"/>
      <c r="D81" s="4">
        <v>16</v>
      </c>
      <c r="F81" s="5"/>
      <c r="G81" s="6"/>
      <c r="H81" s="4"/>
      <c r="J81" s="5"/>
      <c r="K81" s="6"/>
      <c r="N81" s="5"/>
      <c r="O81" s="6"/>
    </row>
    <row r="82" spans="1:20">
      <c r="B82" s="5"/>
      <c r="C82" s="6"/>
      <c r="D82" s="4">
        <v>20</v>
      </c>
      <c r="F82" s="5"/>
      <c r="G82" s="6"/>
      <c r="H82" s="4"/>
      <c r="J82" s="5"/>
      <c r="K82" s="6"/>
      <c r="N82" s="5"/>
      <c r="O82" s="6"/>
    </row>
    <row r="83" spans="1:20">
      <c r="B83" s="5"/>
      <c r="C83" s="6"/>
      <c r="D83" s="4"/>
      <c r="F83" s="5"/>
      <c r="G83" s="6"/>
      <c r="H83" s="4"/>
      <c r="J83" s="5"/>
      <c r="K83" s="6"/>
      <c r="N83" s="5"/>
      <c r="O83" s="6"/>
    </row>
    <row r="84" spans="1:20">
      <c r="B84" s="5"/>
      <c r="C84" s="6"/>
      <c r="D84" s="4"/>
      <c r="F84" s="5"/>
      <c r="G84" s="6"/>
      <c r="H84" s="4"/>
      <c r="J84" s="5"/>
      <c r="K84" s="6"/>
      <c r="N84" s="5"/>
      <c r="O84" s="6"/>
    </row>
    <row r="86" spans="1:20">
      <c r="A86" s="27" t="s">
        <v>120</v>
      </c>
      <c r="B86" s="2">
        <f>SUM(B76:B85)</f>
        <v>0</v>
      </c>
      <c r="C86" s="2">
        <f>SUM(C76:C85)</f>
        <v>0</v>
      </c>
      <c r="F86" s="2">
        <f>SUM(F76:F85)</f>
        <v>0</v>
      </c>
      <c r="G86" s="2">
        <f>SUM(G76:G85)</f>
        <v>0</v>
      </c>
      <c r="J86" s="2">
        <f>SUM(J76:J85)</f>
        <v>0</v>
      </c>
      <c r="K86" s="2">
        <f>SUM(K76:K85)</f>
        <v>0</v>
      </c>
      <c r="L86" s="2"/>
      <c r="M86" s="2"/>
      <c r="N86" s="2">
        <f>SUM(N76:N85)</f>
        <v>0</v>
      </c>
      <c r="O86" s="2">
        <f>SUM(O76:O85)</f>
        <v>0</v>
      </c>
      <c r="S86" s="2">
        <f>B86+F86+J86+N86</f>
        <v>0</v>
      </c>
      <c r="T86" s="2">
        <f>C86+G86+K86+O86</f>
        <v>0</v>
      </c>
    </row>
    <row r="87" spans="1:20">
      <c r="A87" s="27" t="s">
        <v>116</v>
      </c>
      <c r="B87" s="2">
        <f>IF(B75-C75+B86-C86&gt;0,B75-C75+B86-C86,0)</f>
        <v>0</v>
      </c>
      <c r="C87" s="2">
        <f>IF(B75-C75+B86-C86&gt;0,0,-(B75-C75+B86-C86))</f>
        <v>47900</v>
      </c>
      <c r="F87" s="2">
        <f>IF(F75-G75+F86-G86&gt;0,F75-G75+F86-G86,0)</f>
        <v>0</v>
      </c>
      <c r="G87" s="2">
        <f>IF(F75-G75+F86-G86&gt;0,0,-(F75-G75+F86-G86))</f>
        <v>110000</v>
      </c>
      <c r="J87" s="2">
        <f>IF(J75-K75+J86-K86&gt;0,J75-K75+J86-K86,0)</f>
        <v>0</v>
      </c>
      <c r="K87" s="2">
        <f>IF(J75-K75+J86-K86&gt;0,0,-(J75-K75+J86-K86))</f>
        <v>988</v>
      </c>
      <c r="N87" s="2">
        <f>IF(N75-O75+N86-O86&gt;0,N75-O75+N86-O86,0)</f>
        <v>0</v>
      </c>
      <c r="O87" s="2">
        <f>IF(N75-O75+N86-O86&gt;0,0,-(N75-O75+N86-O86))</f>
        <v>3063</v>
      </c>
    </row>
    <row r="88" spans="1:20" s="32" customFormat="1">
      <c r="B88" s="33"/>
      <c r="C88" s="33"/>
      <c r="D88" s="33"/>
      <c r="E88" s="33"/>
      <c r="F88" s="33"/>
      <c r="G88" s="33"/>
      <c r="H88" s="33"/>
      <c r="I88" s="33"/>
      <c r="J88" s="33"/>
      <c r="K88" s="33"/>
      <c r="N88" s="33"/>
      <c r="O88" s="33"/>
    </row>
    <row r="89" spans="1:20">
      <c r="A89" t="s">
        <v>117</v>
      </c>
      <c r="D89" s="28"/>
      <c r="G89" s="2">
        <f>'General Journal'!H82</f>
        <v>0</v>
      </c>
      <c r="H89" s="28" t="s">
        <v>25</v>
      </c>
      <c r="L89" s="27" t="s">
        <v>23</v>
      </c>
      <c r="O89" s="2"/>
      <c r="P89" s="27"/>
    </row>
    <row r="90" spans="1:20">
      <c r="N90" s="2"/>
      <c r="O90" s="2"/>
    </row>
    <row r="91" spans="1:20" s="75" customFormat="1">
      <c r="A91" s="73" t="s">
        <v>115</v>
      </c>
      <c r="B91" s="74"/>
      <c r="C91" s="74">
        <f>SUM(C87:C90)-SUM(D87:D90)</f>
        <v>47900</v>
      </c>
      <c r="D91" s="74"/>
      <c r="E91" s="74"/>
      <c r="F91" s="74"/>
      <c r="G91" s="74">
        <f>SUM(G87:G90)-SUM(H87:H90)</f>
        <v>110000</v>
      </c>
      <c r="H91" s="74"/>
      <c r="I91" s="74"/>
      <c r="J91" s="74"/>
      <c r="K91" s="74">
        <f>SUM(K87:K90)-SUM(L87:L90)</f>
        <v>988</v>
      </c>
      <c r="N91" s="74"/>
      <c r="O91" s="74">
        <f>SUM(O87:O90)-SUM(P87:P90)</f>
        <v>3063</v>
      </c>
    </row>
    <row r="92" spans="1:20">
      <c r="N92" s="2"/>
      <c r="O92" s="2"/>
    </row>
    <row r="93" spans="1:20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20" s="7" customFormat="1" ht="37" thickBot="1">
      <c r="B94" s="60">
        <f>'Chart of Accts'!A53</f>
        <v>329000</v>
      </c>
      <c r="C94" s="61" t="str">
        <f>'Chart of Accts'!B53</f>
        <v>Common Stock</v>
      </c>
      <c r="D94" s="9"/>
      <c r="F94" s="60">
        <f>'Chart of Accts'!A54</f>
        <v>329100</v>
      </c>
      <c r="G94" s="61" t="str">
        <f>'Chart of Accts'!B54</f>
        <v>Additional Paid-in-Capital</v>
      </c>
      <c r="H94" s="9"/>
      <c r="J94" s="60">
        <f>'Chart of Accts'!A55</f>
        <v>330010</v>
      </c>
      <c r="K94" s="8" t="str">
        <f>'Chart of Accts'!B55</f>
        <v>Retained Earnings (Direct Posting)</v>
      </c>
    </row>
    <row r="95" spans="1:20" s="17" customFormat="1">
      <c r="A95" s="17" t="s">
        <v>1</v>
      </c>
      <c r="B95" s="18"/>
      <c r="C95" s="19">
        <f>beginning_bal!D54</f>
        <v>1000000</v>
      </c>
      <c r="D95" s="20"/>
      <c r="E95" s="20"/>
      <c r="F95" s="18"/>
      <c r="G95" s="19">
        <f>beginning_bal!D55</f>
        <v>0</v>
      </c>
      <c r="H95" s="20"/>
      <c r="I95" s="20"/>
      <c r="J95" s="18"/>
      <c r="K95" s="19">
        <f>beginning_bal!D56</f>
        <v>618009</v>
      </c>
      <c r="N95" s="18"/>
      <c r="O95" s="19"/>
    </row>
    <row r="96" spans="1:20">
      <c r="B96" s="5"/>
      <c r="C96" s="6"/>
      <c r="D96" s="4"/>
      <c r="E96" s="10"/>
      <c r="F96" s="5"/>
      <c r="G96" s="6"/>
      <c r="H96" s="4"/>
      <c r="J96" s="5"/>
      <c r="K96" s="6"/>
      <c r="N96" s="5"/>
      <c r="O96" s="6"/>
    </row>
    <row r="97" spans="1:20">
      <c r="B97" s="5"/>
      <c r="C97" s="6"/>
      <c r="D97" s="4"/>
      <c r="F97" s="5"/>
      <c r="G97" s="6"/>
      <c r="H97" s="4"/>
      <c r="J97" s="5"/>
      <c r="K97" s="6"/>
      <c r="N97" s="5"/>
      <c r="O97" s="6"/>
    </row>
    <row r="98" spans="1:20">
      <c r="B98" s="5"/>
      <c r="C98" s="6"/>
      <c r="D98" s="4"/>
      <c r="F98" s="5"/>
      <c r="G98" s="6"/>
      <c r="H98" s="4"/>
      <c r="J98" s="5"/>
      <c r="K98" s="6"/>
      <c r="N98" s="5"/>
      <c r="O98" s="6"/>
    </row>
    <row r="100" spans="1:20">
      <c r="A100" s="27" t="s">
        <v>120</v>
      </c>
      <c r="B100" s="2">
        <f>SUM(B96:B99)</f>
        <v>0</v>
      </c>
      <c r="C100" s="2">
        <f>SUM(C96:C99)</f>
        <v>0</v>
      </c>
      <c r="F100" s="2">
        <f>SUM(F96:F99)</f>
        <v>0</v>
      </c>
      <c r="G100" s="2">
        <f>SUM(G96:G99)</f>
        <v>0</v>
      </c>
      <c r="J100" s="2">
        <f>SUM(J96:J99)</f>
        <v>0</v>
      </c>
      <c r="K100" s="2">
        <f>SUM(K96:K99)</f>
        <v>0</v>
      </c>
      <c r="L100" s="2"/>
      <c r="M100" s="2"/>
      <c r="N100" s="2">
        <f>SUM(N96:N99)</f>
        <v>0</v>
      </c>
      <c r="O100" s="2">
        <f>SUM(O96:O99)</f>
        <v>0</v>
      </c>
      <c r="S100" s="2">
        <f>B100+F100+J100+N100</f>
        <v>0</v>
      </c>
      <c r="T100" s="2">
        <f>C100+G100+K100+O100</f>
        <v>0</v>
      </c>
    </row>
    <row r="101" spans="1:20">
      <c r="A101" s="27" t="s">
        <v>116</v>
      </c>
      <c r="B101" s="2">
        <f>IF(B95-C95+B100-C100&gt;0,B95-C95+B100-C100,0)</f>
        <v>0</v>
      </c>
      <c r="C101" s="2">
        <f>IF(B95-C95+B100-C100&gt;0,0,-(B95-C95+B100-C100))</f>
        <v>1000000</v>
      </c>
      <c r="F101" s="2">
        <f>IF(F95-G95+F100-G100&gt;0,F95-G95+F100-G100,0)</f>
        <v>0</v>
      </c>
      <c r="G101" s="2">
        <f>IF(F95-G95+F100-G100&gt;0,0,-(F95-G95+F100-G100))</f>
        <v>0</v>
      </c>
      <c r="J101" s="2">
        <f>IF(J95-K95+J100-K100&gt;0,J95-K95+J100-K100,0)</f>
        <v>0</v>
      </c>
      <c r="K101" s="2">
        <f>IF(J95-K95+J100-K100&gt;0,0,-(J95-K95+J100-K100))</f>
        <v>618009</v>
      </c>
      <c r="N101" s="2">
        <f>IF(N95-O95+N100-O100&gt;0,N95-O95+N100-O100,0)</f>
        <v>0</v>
      </c>
      <c r="O101" s="2">
        <f>IF(N95-O95+N100-O100&gt;0,0,-(N95-O95+N100-O100))</f>
        <v>0</v>
      </c>
    </row>
    <row r="102" spans="1:20" s="32" customFormat="1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N102" s="33"/>
      <c r="O102" s="33"/>
    </row>
    <row r="103" spans="1:20">
      <c r="A103" t="s">
        <v>117</v>
      </c>
      <c r="D103" s="28"/>
      <c r="H103" s="28"/>
      <c r="O103" s="2"/>
      <c r="P103" s="27"/>
    </row>
    <row r="104" spans="1:20">
      <c r="N104" s="2"/>
      <c r="O104" s="2"/>
    </row>
    <row r="105" spans="1:20" s="75" customFormat="1">
      <c r="A105" s="73" t="s">
        <v>115</v>
      </c>
      <c r="B105" s="74"/>
      <c r="C105" s="74">
        <f>SUM(C101:C104)-SUM(D101:D104)</f>
        <v>1000000</v>
      </c>
      <c r="D105" s="74"/>
      <c r="E105" s="74"/>
      <c r="F105" s="74"/>
      <c r="G105" s="74">
        <f>SUM(G101:G104)-SUM(H101:H104)</f>
        <v>0</v>
      </c>
      <c r="H105" s="74"/>
      <c r="I105" s="74"/>
      <c r="J105" s="74"/>
      <c r="K105" s="74">
        <f>SUM(K101:K104)-SUM(L101:L104)</f>
        <v>618009</v>
      </c>
      <c r="N105" s="74"/>
      <c r="O105" s="74">
        <f>SUM(O101:O104)-SUM(P101:P104)</f>
        <v>0</v>
      </c>
    </row>
    <row r="106" spans="1:20">
      <c r="N106" s="2"/>
      <c r="O106" s="2"/>
    </row>
    <row r="107" spans="1:20">
      <c r="N107" s="2"/>
      <c r="O107" s="2"/>
    </row>
    <row r="108" spans="1:20" s="7" customFormat="1" ht="25" thickBot="1">
      <c r="B108" s="60">
        <f>'Chart of Accts'!A56</f>
        <v>600000</v>
      </c>
      <c r="C108" s="61" t="str">
        <f>'Chart of Accts'!B56</f>
        <v>Sales Revenue</v>
      </c>
      <c r="D108" s="9"/>
      <c r="F108" s="60">
        <f>'Chart of Accts'!A57</f>
        <v>610000</v>
      </c>
      <c r="G108" s="61" t="str">
        <f>'Chart of Accts'!B57</f>
        <v>Sales Discount</v>
      </c>
      <c r="H108" s="9"/>
      <c r="J108" s="60">
        <f>'Chart of Accts'!A63</f>
        <v>700000</v>
      </c>
      <c r="K108" s="60" t="str">
        <f>'Chart of Accts'!B63</f>
        <v>Labor</v>
      </c>
      <c r="N108" s="23">
        <f>'Chart of Accts'!A68</f>
        <v>740000</v>
      </c>
      <c r="O108" s="76" t="str">
        <f>'Chart of Accts'!B68</f>
        <v>Supplies Expense</v>
      </c>
    </row>
    <row r="109" spans="1:20" s="17" customFormat="1">
      <c r="A109" s="17" t="s">
        <v>1</v>
      </c>
      <c r="B109" s="18"/>
      <c r="C109" s="19"/>
      <c r="D109" s="20"/>
      <c r="E109" s="20"/>
      <c r="F109" s="18"/>
      <c r="G109" s="19"/>
      <c r="H109" s="20"/>
      <c r="I109" s="20"/>
      <c r="J109" s="18"/>
      <c r="K109" s="19"/>
      <c r="N109" s="18"/>
      <c r="O109" s="19"/>
    </row>
    <row r="110" spans="1:20">
      <c r="B110" s="5"/>
      <c r="C110" s="6"/>
      <c r="D110" s="4">
        <v>3</v>
      </c>
      <c r="F110" s="5">
        <f>'General Journal'!G17</f>
        <v>0</v>
      </c>
      <c r="G110" s="6"/>
      <c r="H110" s="4">
        <v>8</v>
      </c>
      <c r="J110" s="5"/>
      <c r="K110" s="6"/>
      <c r="N110" s="5"/>
      <c r="O110" s="6"/>
    </row>
    <row r="111" spans="1:20">
      <c r="B111" s="5"/>
      <c r="C111" s="6">
        <f>'General Journal'!H31</f>
        <v>0</v>
      </c>
      <c r="D111" s="4">
        <v>12</v>
      </c>
      <c r="F111" s="5"/>
      <c r="G111" s="6"/>
      <c r="H111" s="4"/>
      <c r="J111" s="5"/>
      <c r="K111" s="6"/>
      <c r="N111" s="5"/>
      <c r="O111" s="6"/>
    </row>
    <row r="112" spans="1:20">
      <c r="B112" s="5"/>
      <c r="C112" s="6">
        <f>'General Journal'!H49</f>
        <v>0</v>
      </c>
      <c r="D112" s="4">
        <v>19</v>
      </c>
      <c r="F112" s="5"/>
      <c r="G112" s="6"/>
      <c r="H112" s="4"/>
      <c r="J112" s="5"/>
      <c r="K112" s="6"/>
      <c r="N112" s="5"/>
      <c r="O112" s="6"/>
    </row>
    <row r="113" spans="1:20">
      <c r="B113" s="5"/>
      <c r="C113" s="6">
        <f>'General Journal'!H60</f>
        <v>0</v>
      </c>
      <c r="D113" s="4">
        <v>24</v>
      </c>
      <c r="F113" s="5"/>
      <c r="G113" s="6"/>
      <c r="H113" s="4"/>
      <c r="J113" s="5"/>
      <c r="K113" s="6"/>
      <c r="N113" s="5"/>
      <c r="O113" s="6"/>
    </row>
    <row r="114" spans="1:20">
      <c r="B114" s="5"/>
      <c r="C114" s="6"/>
      <c r="D114" s="4"/>
      <c r="F114" s="5"/>
      <c r="G114" s="6"/>
      <c r="H114" s="4"/>
      <c r="J114" s="5"/>
      <c r="K114" s="6"/>
      <c r="N114" s="5"/>
      <c r="O114" s="6"/>
    </row>
    <row r="115" spans="1:20">
      <c r="A115" s="27" t="s">
        <v>120</v>
      </c>
      <c r="B115" s="2">
        <f>SUM(B110:B114)</f>
        <v>0</v>
      </c>
      <c r="C115" s="2">
        <f>SUM(C110:C114)</f>
        <v>0</v>
      </c>
      <c r="F115" s="2">
        <f>SUM(F110:F114)</f>
        <v>0</v>
      </c>
      <c r="G115" s="2">
        <f>SUM(G110:G114)</f>
        <v>0</v>
      </c>
      <c r="J115" s="2">
        <f>SUM(J110:J114)</f>
        <v>0</v>
      </c>
      <c r="K115" s="2">
        <f>SUM(K110:K114)</f>
        <v>0</v>
      </c>
      <c r="L115" s="2"/>
      <c r="M115" s="2"/>
      <c r="N115" s="2">
        <f>SUM(N110:N114)</f>
        <v>0</v>
      </c>
      <c r="O115" s="2">
        <f>SUM(O110:O114)</f>
        <v>0</v>
      </c>
      <c r="S115" s="2">
        <f>B115+F115+J115+N115</f>
        <v>0</v>
      </c>
      <c r="T115" s="2">
        <f>C115+G115+K115+O115</f>
        <v>0</v>
      </c>
    </row>
    <row r="116" spans="1:20">
      <c r="A116" s="27" t="s">
        <v>116</v>
      </c>
      <c r="B116" s="2">
        <f>IF(B109-C109+B115-C115&gt;0,B109-C109+B115-C115,0)</f>
        <v>0</v>
      </c>
      <c r="C116" s="2">
        <f>IF(B109-C109+B115-C115&gt;0,0,-(B109-C109+B115-C115))</f>
        <v>0</v>
      </c>
      <c r="F116" s="2">
        <f>IF(F109-G109+F115-G115&gt;0,F109-G109+F115-G115,0)</f>
        <v>0</v>
      </c>
      <c r="G116" s="2">
        <f>IF(F109-G109+F115-G115&gt;0,0,-(F109-G109+F115-G115))</f>
        <v>0</v>
      </c>
      <c r="J116" s="2">
        <f>IF(J109-K109+J115-K115&gt;0,J109-K109+J115-K115,0)</f>
        <v>0</v>
      </c>
      <c r="K116" s="2">
        <f>IF(J109-K109+J115-K115&gt;0,0,-(J109-K109+J115-K115))</f>
        <v>0</v>
      </c>
      <c r="N116" s="2">
        <f>IF(N109-O109+N115-O115&gt;0,N109-O109+N115-O115,0)</f>
        <v>0</v>
      </c>
      <c r="O116" s="2">
        <f>IF(N109-O109+N115-O115&gt;0,0,-(N109-O109+N115-O115))</f>
        <v>0</v>
      </c>
    </row>
    <row r="117" spans="1:20" s="32" customFormat="1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N117" s="33"/>
      <c r="O117" s="33"/>
    </row>
    <row r="118" spans="1:20">
      <c r="A118" t="s">
        <v>117</v>
      </c>
      <c r="D118" s="28"/>
      <c r="H118" s="28"/>
      <c r="J118" s="2">
        <f>'General Journal'!G81</f>
        <v>0</v>
      </c>
      <c r="L118" s="27" t="s">
        <v>25</v>
      </c>
      <c r="N118" s="2">
        <f>'General Journal'!G73</f>
        <v>0</v>
      </c>
      <c r="O118" s="2"/>
      <c r="P118" s="27" t="s">
        <v>21</v>
      </c>
    </row>
    <row r="119" spans="1:20">
      <c r="N119" s="2"/>
      <c r="O119" s="2"/>
    </row>
    <row r="120" spans="1:20" s="75" customFormat="1">
      <c r="A120" s="73" t="s">
        <v>115</v>
      </c>
      <c r="B120" s="74"/>
      <c r="C120" s="74">
        <f>SUM(C116:C119)-SUM(D116:D119)</f>
        <v>0</v>
      </c>
      <c r="D120" s="74"/>
      <c r="E120" s="74"/>
      <c r="F120" s="74">
        <f>SUM(F116:F119)-SUM(G116:G119)</f>
        <v>0</v>
      </c>
      <c r="G120" s="74"/>
      <c r="H120" s="74"/>
      <c r="I120" s="74"/>
      <c r="J120" s="74">
        <f>SUM(J116:J119)-SUM(K116:K119)</f>
        <v>0</v>
      </c>
      <c r="K120" s="74"/>
      <c r="N120" s="74">
        <f>SUM(N116:N119)-SUM(O116:O119)</f>
        <v>0</v>
      </c>
      <c r="O120" s="74"/>
    </row>
    <row r="121" spans="1:20">
      <c r="N121" s="2"/>
      <c r="O121" s="2"/>
    </row>
    <row r="123" spans="1:20" s="7" customFormat="1" ht="37" thickBot="1">
      <c r="B123" s="60">
        <f>'Chart of Accts'!A71</f>
        <v>740300</v>
      </c>
      <c r="C123" s="72" t="str">
        <f>'Chart of Accts'!B71</f>
        <v>Rent Expense</v>
      </c>
      <c r="D123" s="9"/>
      <c r="F123" s="60">
        <f>'Chart of Accts'!A72</f>
        <v>740400</v>
      </c>
      <c r="G123" s="72" t="str">
        <f>'Chart of Accts'!B72</f>
        <v>Insurance Expense</v>
      </c>
      <c r="H123" s="9"/>
      <c r="J123" s="60">
        <f>'Chart of Accts'!A80</f>
        <v>741200</v>
      </c>
      <c r="K123" s="72" t="str">
        <f>'Chart of Accts'!B80</f>
        <v>Bad Debt Expense</v>
      </c>
      <c r="N123" s="23">
        <f>'Chart of Accts'!A83</f>
        <v>741500</v>
      </c>
      <c r="O123" s="76" t="str">
        <f>'Chart of Accts'!B83</f>
        <v>Utilities (electricity &amp; phone)</v>
      </c>
    </row>
    <row r="124" spans="1:20" s="17" customFormat="1">
      <c r="A124" s="17" t="s">
        <v>1</v>
      </c>
      <c r="B124" s="18"/>
      <c r="C124" s="19"/>
      <c r="D124" s="20"/>
      <c r="E124" s="20"/>
      <c r="F124" s="18"/>
      <c r="G124" s="19"/>
      <c r="H124" s="20"/>
      <c r="I124" s="20"/>
      <c r="J124" s="18"/>
      <c r="K124" s="19"/>
      <c r="N124" s="18"/>
      <c r="O124" s="19"/>
    </row>
    <row r="125" spans="1:20">
      <c r="B125" s="5"/>
      <c r="C125" s="6"/>
      <c r="D125" s="4"/>
      <c r="F125" s="5"/>
      <c r="G125" s="6"/>
      <c r="H125" s="4"/>
      <c r="J125" s="5"/>
      <c r="K125" s="6"/>
      <c r="N125" s="5"/>
      <c r="O125" s="6"/>
    </row>
    <row r="126" spans="1:20">
      <c r="B126" s="5"/>
      <c r="C126" s="6"/>
      <c r="D126" s="4"/>
      <c r="F126" s="5"/>
      <c r="G126" s="6"/>
      <c r="H126" s="4"/>
      <c r="J126" s="5"/>
      <c r="K126" s="6"/>
      <c r="N126" s="5"/>
      <c r="O126" s="6"/>
    </row>
    <row r="127" spans="1:20">
      <c r="B127" s="5"/>
      <c r="C127" s="6"/>
      <c r="D127" s="4"/>
      <c r="F127" s="5"/>
      <c r="G127" s="6"/>
      <c r="H127" s="4"/>
      <c r="J127" s="5"/>
      <c r="K127" s="6"/>
      <c r="N127" s="5"/>
      <c r="O127" s="6"/>
    </row>
    <row r="128" spans="1:20">
      <c r="A128" s="27" t="s">
        <v>120</v>
      </c>
      <c r="B128" s="2">
        <f>SUM(B125:B127)</f>
        <v>0</v>
      </c>
      <c r="C128" s="2">
        <f>SUM(C125:C127)</f>
        <v>0</v>
      </c>
      <c r="F128" s="2">
        <f>SUM(F125:F127)</f>
        <v>0</v>
      </c>
      <c r="G128" s="2">
        <f>SUM(G125:G127)</f>
        <v>0</v>
      </c>
      <c r="J128" s="2">
        <f>SUM(J125:J127)</f>
        <v>0</v>
      </c>
      <c r="K128" s="2">
        <f>SUM(K125:K127)</f>
        <v>0</v>
      </c>
      <c r="N128" s="2">
        <f>SUM(N125:N127)</f>
        <v>0</v>
      </c>
      <c r="O128" s="2">
        <f>SUM(O125:O127)</f>
        <v>0</v>
      </c>
    </row>
    <row r="129" spans="1:20">
      <c r="A129" s="27" t="s">
        <v>116</v>
      </c>
      <c r="B129" s="2">
        <f>IF(B124-C124+B128-C128&gt;0,B124-C124+B128-C128,0)</f>
        <v>0</v>
      </c>
      <c r="C129" s="2">
        <f>IF(B124-C124+B128-C128&gt;0,0,-(B124-C124+B128-C128))</f>
        <v>0</v>
      </c>
      <c r="F129" s="2">
        <f>IF(F124-G124+F128-G128&gt;0,F124-G124+F128-G128,0)</f>
        <v>0</v>
      </c>
      <c r="G129" s="2">
        <f>IF(F124-G124+F128-G128&gt;0,0,-(F124-G124+F128-G128))</f>
        <v>0</v>
      </c>
      <c r="J129" s="2">
        <f>IF(J124-K124+J128-K128&gt;0,J124-K124+J128-K128,0)</f>
        <v>0</v>
      </c>
      <c r="K129" s="2">
        <f>IF(J124-K124+J128-K128&gt;0,0,-(J124-K124+J128-K128))</f>
        <v>0</v>
      </c>
      <c r="N129" s="2">
        <f>IF(N124-O124+N128-O128&gt;0,N124-O124+N128-O128,0)</f>
        <v>0</v>
      </c>
      <c r="O129" s="2">
        <f>IF(N124-O124+N128-O128&gt;0,0,-(N124-O124+N128-O128))</f>
        <v>0</v>
      </c>
      <c r="S129" s="2">
        <f>B129+F129+J129+N129</f>
        <v>0</v>
      </c>
      <c r="T129" s="2">
        <f>C129+G129+K129+O129</f>
        <v>0</v>
      </c>
    </row>
    <row r="130" spans="1:20" s="32" customFormat="1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N130" s="33"/>
      <c r="O130" s="33"/>
    </row>
    <row r="131" spans="1:20">
      <c r="A131" t="s">
        <v>117</v>
      </c>
      <c r="D131" s="28" t="s">
        <v>26</v>
      </c>
      <c r="H131" s="28" t="s">
        <v>24</v>
      </c>
      <c r="J131" s="2">
        <f>'General Journal'!G69</f>
        <v>0</v>
      </c>
      <c r="L131" s="27" t="s">
        <v>19</v>
      </c>
      <c r="N131" s="2"/>
      <c r="O131" s="2"/>
      <c r="P131" s="27" t="s">
        <v>23</v>
      </c>
    </row>
    <row r="132" spans="1:20">
      <c r="N132" s="2"/>
      <c r="O132" s="2"/>
    </row>
    <row r="133" spans="1:20" s="75" customFormat="1">
      <c r="A133" s="73" t="s">
        <v>115</v>
      </c>
      <c r="B133" s="74">
        <f>SUM(B129:B132)-SUM(C129:C132)</f>
        <v>0</v>
      </c>
      <c r="C133" s="74"/>
      <c r="D133" s="74"/>
      <c r="E133" s="74"/>
      <c r="F133" s="74">
        <f>SUM(F129:F132)-SUM(G129:G132)</f>
        <v>0</v>
      </c>
      <c r="G133" s="74"/>
      <c r="H133" s="74"/>
      <c r="I133" s="74"/>
      <c r="J133" s="74">
        <f>SUM(J129:J132)-SUM(K129:K132)</f>
        <v>0</v>
      </c>
      <c r="K133" s="74"/>
      <c r="N133" s="74">
        <f>SUM(N129:N132)-SUM(O129:O132)</f>
        <v>0</v>
      </c>
      <c r="O133" s="74"/>
    </row>
    <row r="134" spans="1:20">
      <c r="N134" s="2"/>
      <c r="O134" s="2"/>
      <c r="S134" s="2"/>
      <c r="T134" s="2"/>
    </row>
    <row r="135" spans="1:20" s="7" customFormat="1" ht="37" thickBot="1">
      <c r="B135" s="60">
        <f>'Chart of Accts'!A86</f>
        <v>741800</v>
      </c>
      <c r="C135" s="61" t="str">
        <f>'Chart of Accts'!B86</f>
        <v>Depreciation Expense</v>
      </c>
      <c r="D135" s="9"/>
      <c r="F135" s="60">
        <f>'Chart of Accts'!A87</f>
        <v>741900</v>
      </c>
      <c r="G135" s="61" t="str">
        <f>'Chart of Accts'!B87</f>
        <v>Advertising Expense</v>
      </c>
      <c r="H135" s="9"/>
      <c r="J135" s="60">
        <f>'Chart of Accts'!A89</f>
        <v>742100</v>
      </c>
      <c r="K135" s="61" t="str">
        <f>'Chart of Accts'!B89</f>
        <v>Shipping Expense</v>
      </c>
      <c r="N135" s="23">
        <f>'Chart of Accts'!A93</f>
        <v>780000</v>
      </c>
      <c r="O135" s="62" t="str">
        <f>'Chart of Accts'!B93</f>
        <v>Cost of Goods Sold</v>
      </c>
    </row>
    <row r="136" spans="1:20" s="17" customFormat="1">
      <c r="A136" s="17" t="s">
        <v>1</v>
      </c>
      <c r="B136" s="18"/>
      <c r="C136" s="19"/>
      <c r="D136" s="20"/>
      <c r="E136" s="20"/>
      <c r="F136" s="18"/>
      <c r="G136" s="19"/>
      <c r="H136" s="20"/>
      <c r="I136" s="20"/>
      <c r="J136" s="18"/>
      <c r="K136" s="19"/>
      <c r="N136" s="18"/>
      <c r="O136" s="19"/>
    </row>
    <row r="137" spans="1:20">
      <c r="A137" s="1"/>
      <c r="C137" s="6"/>
      <c r="D137" s="4"/>
      <c r="F137" s="4">
        <f>'General Journal'!G8</f>
        <v>0</v>
      </c>
      <c r="G137" s="6"/>
      <c r="H137" s="4">
        <v>6</v>
      </c>
      <c r="J137" s="5"/>
      <c r="K137" s="6"/>
      <c r="N137" s="5"/>
      <c r="O137" s="6"/>
      <c r="P137">
        <v>3</v>
      </c>
    </row>
    <row r="138" spans="1:20">
      <c r="A138" s="1"/>
      <c r="B138" s="4"/>
      <c r="C138" s="6"/>
      <c r="D138" s="4"/>
      <c r="F138" s="5"/>
      <c r="G138" s="6"/>
      <c r="H138" s="4"/>
      <c r="J138" s="5"/>
      <c r="K138" s="6"/>
      <c r="N138" s="5">
        <f>'General Journal'!G30</f>
        <v>0</v>
      </c>
      <c r="O138" s="6"/>
      <c r="P138">
        <v>12</v>
      </c>
    </row>
    <row r="139" spans="1:20">
      <c r="B139" s="5"/>
      <c r="C139" s="6"/>
      <c r="D139" s="4"/>
      <c r="F139" s="5"/>
      <c r="G139" s="6"/>
      <c r="H139" s="4"/>
      <c r="J139" s="5"/>
      <c r="K139" s="6"/>
      <c r="N139" s="5">
        <f>'General Journal'!G48</f>
        <v>0</v>
      </c>
      <c r="O139" s="6"/>
      <c r="P139">
        <v>19</v>
      </c>
    </row>
    <row r="140" spans="1:20">
      <c r="B140" s="5"/>
      <c r="C140" s="6"/>
      <c r="D140" s="4"/>
      <c r="F140" s="5"/>
      <c r="G140" s="6"/>
      <c r="H140" s="4"/>
      <c r="J140" s="5"/>
      <c r="K140" s="6"/>
      <c r="N140" s="5">
        <f>'General Journal'!G59</f>
        <v>0</v>
      </c>
      <c r="O140" s="6"/>
      <c r="P140">
        <v>24</v>
      </c>
    </row>
    <row r="141" spans="1:20">
      <c r="B141" s="5"/>
      <c r="C141" s="6"/>
      <c r="D141" s="4"/>
      <c r="F141" s="5"/>
      <c r="G141" s="6"/>
      <c r="H141" s="4"/>
      <c r="J141" s="5"/>
      <c r="K141" s="6"/>
      <c r="N141" s="5"/>
      <c r="O141" s="6"/>
    </row>
    <row r="142" spans="1:20">
      <c r="B142" s="5"/>
      <c r="C142" s="6"/>
      <c r="D142" s="4"/>
      <c r="F142" s="5"/>
      <c r="G142" s="6"/>
      <c r="H142" s="4"/>
      <c r="J142" s="5"/>
      <c r="K142" s="6"/>
      <c r="N142" s="5"/>
      <c r="O142" s="6"/>
    </row>
    <row r="144" spans="1:20">
      <c r="A144" s="27" t="s">
        <v>120</v>
      </c>
      <c r="B144" s="2">
        <f>SUM(B136:B143)</f>
        <v>0</v>
      </c>
      <c r="C144" s="2">
        <f>SUM(C136:C143)</f>
        <v>0</v>
      </c>
      <c r="F144" s="2">
        <f>SUM(F136:F143)</f>
        <v>0</v>
      </c>
      <c r="G144" s="2">
        <f>SUM(G136:G143)</f>
        <v>0</v>
      </c>
      <c r="J144" s="2">
        <f>SUM(J136:J143)</f>
        <v>0</v>
      </c>
      <c r="K144" s="2">
        <f>SUM(K136:K143)</f>
        <v>0</v>
      </c>
      <c r="N144" s="2">
        <f>SUM(N136:N143)</f>
        <v>0</v>
      </c>
      <c r="O144" s="2">
        <f>SUM(O136:O143)</f>
        <v>0</v>
      </c>
      <c r="S144" s="2">
        <f>B144+F144+J144+N144</f>
        <v>0</v>
      </c>
      <c r="T144" s="2">
        <f>C144+G144+K144+O144</f>
        <v>0</v>
      </c>
    </row>
    <row r="145" spans="1:16">
      <c r="A145" s="27" t="s">
        <v>116</v>
      </c>
      <c r="B145" s="2">
        <f>IF(B136-C136+B144-C144&gt;0,B136-C136+B144-C144,0)</f>
        <v>0</v>
      </c>
      <c r="C145" s="2">
        <f>IF(B140-C140+B144-C144&gt;0,0,-(B140-C140+B144-C144))</f>
        <v>0</v>
      </c>
      <c r="F145" s="2">
        <f>IF(F136-G136+F144-G144&gt;0,F136-G136+F144-G144,0)</f>
        <v>0</v>
      </c>
      <c r="G145" s="2">
        <f>IF(F140-G140+F144-G144&gt;0,0,-(F140-G140+F144-G144))</f>
        <v>0</v>
      </c>
      <c r="J145" s="2">
        <f>IF(J136-K136+J144-K144&gt;0,J136-K136+J144-K144,0)</f>
        <v>0</v>
      </c>
      <c r="K145" s="2">
        <f>IF(J140-K140+J144-K144&gt;0,0,-(J140-K140+J144-K144))</f>
        <v>0</v>
      </c>
      <c r="N145" s="2">
        <f>IF(N136-O136+N144-O144&gt;0,N136-O136+N144-O144,0)</f>
        <v>0</v>
      </c>
      <c r="O145" s="2">
        <f>IF(N140-O140+N144-O144&gt;0,0,-(N140-O140+N144-O144))</f>
        <v>0</v>
      </c>
    </row>
    <row r="146" spans="1:16" s="32" customFormat="1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N146" s="33"/>
      <c r="O146" s="33"/>
    </row>
    <row r="147" spans="1:16">
      <c r="A147" t="s">
        <v>117</v>
      </c>
      <c r="B147" s="2">
        <f>'General Journal'!G77</f>
        <v>0</v>
      </c>
      <c r="D147" s="28" t="s">
        <v>22</v>
      </c>
      <c r="H147" s="28"/>
      <c r="N147" s="2"/>
      <c r="O147" s="2"/>
      <c r="P147" s="27" t="s">
        <v>20</v>
      </c>
    </row>
    <row r="148" spans="1:16">
      <c r="N148" s="2"/>
      <c r="O148" s="2"/>
    </row>
    <row r="149" spans="1:16" s="75" customFormat="1">
      <c r="A149" s="73" t="s">
        <v>115</v>
      </c>
      <c r="B149" s="74">
        <f>SUM(B145:B148)-SUM(C145:C148)</f>
        <v>0</v>
      </c>
      <c r="C149" s="74"/>
      <c r="D149" s="74"/>
      <c r="E149" s="74"/>
      <c r="F149" s="74">
        <f>SUM(F145:F148)-SUM(G145:G148)</f>
        <v>0</v>
      </c>
      <c r="G149" s="74"/>
      <c r="H149" s="74"/>
      <c r="I149" s="74"/>
      <c r="J149" s="74">
        <f>SUM(J145:J148)-SUM(K145:K148)</f>
        <v>0</v>
      </c>
      <c r="K149" s="74"/>
      <c r="N149" s="74">
        <f>SUM(N145:N148)-SUM(O145:O148)</f>
        <v>0</v>
      </c>
      <c r="O149" s="74"/>
    </row>
    <row r="150" spans="1:16" s="53" customFormat="1">
      <c r="A150" s="77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N150" s="55"/>
      <c r="O150" s="55"/>
    </row>
    <row r="151" spans="1:16" s="53" customFormat="1">
      <c r="A151" s="77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N151" s="55"/>
      <c r="O151" s="55"/>
    </row>
    <row r="152" spans="1:16">
      <c r="N152" s="2"/>
      <c r="O152" s="2"/>
    </row>
    <row r="154" spans="1:16" s="7" customFormat="1" ht="13" thickBot="1">
      <c r="B154" s="31" t="e">
        <f>'Chart of Accts'!#REF!</f>
        <v>#REF!</v>
      </c>
      <c r="C154" s="31"/>
      <c r="D154" s="9"/>
      <c r="F154" s="8" t="e">
        <f>'Chart of Accts'!#REF!</f>
        <v>#REF!</v>
      </c>
      <c r="G154" s="8"/>
      <c r="H154" s="9"/>
      <c r="J154" s="8" t="e">
        <f>'Chart of Accts'!#REF!</f>
        <v>#REF!</v>
      </c>
      <c r="K154" s="8"/>
      <c r="N154" s="7" t="e">
        <f>'Chart of Accts'!#REF!</f>
        <v>#REF!</v>
      </c>
    </row>
    <row r="155" spans="1:16" s="17" customFormat="1">
      <c r="A155" s="17" t="s">
        <v>1</v>
      </c>
      <c r="B155" s="18"/>
      <c r="C155" s="19"/>
      <c r="D155" s="20"/>
      <c r="E155" s="20"/>
      <c r="F155" s="18"/>
      <c r="G155" s="19"/>
      <c r="H155" s="20"/>
      <c r="I155" s="20"/>
      <c r="J155" s="18"/>
      <c r="K155" s="19"/>
      <c r="N155" s="18"/>
      <c r="O155" s="19"/>
    </row>
    <row r="156" spans="1:16">
      <c r="B156" s="5"/>
      <c r="C156" s="6"/>
      <c r="D156" s="4"/>
      <c r="F156" s="5"/>
      <c r="G156" s="6"/>
      <c r="H156" s="4"/>
      <c r="I156" s="4"/>
      <c r="J156" s="5"/>
      <c r="K156" s="6"/>
      <c r="N156" s="5"/>
      <c r="O156" s="6"/>
    </row>
    <row r="157" spans="1:16">
      <c r="B157" s="5"/>
      <c r="C157" s="6"/>
      <c r="D157" s="4"/>
      <c r="F157" s="5"/>
      <c r="G157" s="6"/>
      <c r="H157" s="4"/>
      <c r="J157" s="5"/>
      <c r="K157" s="6"/>
      <c r="N157" s="5"/>
      <c r="O157" s="6"/>
    </row>
    <row r="158" spans="1:16">
      <c r="B158" s="5"/>
      <c r="C158" s="6"/>
      <c r="D158" s="4"/>
      <c r="F158" s="5"/>
      <c r="G158" s="6"/>
      <c r="H158" s="4"/>
      <c r="J158" s="5"/>
      <c r="K158" s="6"/>
      <c r="N158" s="5"/>
      <c r="O158" s="6"/>
    </row>
    <row r="159" spans="1:16">
      <c r="B159" s="5"/>
      <c r="C159" s="6"/>
      <c r="D159" s="4"/>
      <c r="F159" s="5"/>
      <c r="G159" s="6"/>
      <c r="H159" s="4"/>
      <c r="J159" s="5"/>
      <c r="K159" s="6"/>
      <c r="N159" s="5"/>
      <c r="O159" s="6"/>
    </row>
    <row r="160" spans="1:16">
      <c r="B160" s="5"/>
      <c r="C160" s="6"/>
      <c r="D160" s="4"/>
      <c r="F160" s="5"/>
      <c r="G160" s="6"/>
      <c r="H160" s="4"/>
      <c r="J160" s="5"/>
      <c r="K160" s="6"/>
      <c r="N160" s="5"/>
      <c r="O160" s="6"/>
    </row>
    <row r="161" spans="1:20">
      <c r="B161" s="5"/>
      <c r="C161" s="6"/>
      <c r="D161" s="4"/>
      <c r="F161" s="5"/>
      <c r="G161" s="6"/>
      <c r="H161" s="4"/>
      <c r="J161" s="5"/>
      <c r="K161" s="6"/>
      <c r="N161" s="5"/>
      <c r="O161" s="6"/>
    </row>
    <row r="163" spans="1:20">
      <c r="A163" s="27" t="s">
        <v>120</v>
      </c>
      <c r="B163" s="2">
        <f>SUM(B156:B162)</f>
        <v>0</v>
      </c>
      <c r="C163" s="2">
        <f>SUM(C156:C162)</f>
        <v>0</v>
      </c>
      <c r="F163" s="2">
        <f>SUM(F156:F162)</f>
        <v>0</v>
      </c>
      <c r="G163" s="2">
        <f>SUM(G156:G162)</f>
        <v>0</v>
      </c>
      <c r="J163" s="2">
        <f>SUM(J156:J162)</f>
        <v>0</v>
      </c>
      <c r="K163" s="2">
        <f>SUM(K156:K162)</f>
        <v>0</v>
      </c>
      <c r="N163" s="2">
        <f>SUM(N156:N162)</f>
        <v>0</v>
      </c>
      <c r="O163" s="2">
        <f>SUM(O156:O162)</f>
        <v>0</v>
      </c>
      <c r="S163" s="2">
        <f>B163+F163+J163+N163</f>
        <v>0</v>
      </c>
      <c r="T163" s="2">
        <f>C163+G163+K163+O163</f>
        <v>0</v>
      </c>
    </row>
    <row r="164" spans="1:20">
      <c r="A164" s="27" t="s">
        <v>116</v>
      </c>
      <c r="B164" s="2">
        <f>IF(B155-C155+B163-C163&gt;0,B155-C155+B163-C163,0)</f>
        <v>0</v>
      </c>
      <c r="C164" s="2">
        <f>IF(B155-C155+B163-C163&gt;0,0,-(B155-C155+B163-C163))</f>
        <v>0</v>
      </c>
      <c r="F164" s="2">
        <f>IF(F155-G155+F163-G163&gt;0,F155-G155+F163-G163,0)</f>
        <v>0</v>
      </c>
      <c r="G164" s="2">
        <f>IF(F155-G155+F163-G163&gt;0,0,-(F155-G155+F163-G163))</f>
        <v>0</v>
      </c>
      <c r="J164" s="2">
        <f>IF(J155-K155+J163-K163&gt;0,J155-K155+J163-K163,0)</f>
        <v>0</v>
      </c>
      <c r="K164" s="2">
        <f>IF(J155-K155+J163-K163&gt;0,0,-(J155-K155+J163-K163))</f>
        <v>0</v>
      </c>
      <c r="N164" s="2">
        <f>IF(N155-O155+N163-O163&gt;0,N155-O155+N163-O163,0)</f>
        <v>0</v>
      </c>
      <c r="O164" s="2">
        <f>IF(N155-O155+N163-O163&gt;0,0,-(N155-O155+N163-O163))</f>
        <v>0</v>
      </c>
    </row>
    <row r="165" spans="1:20" s="32" customFormat="1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N165" s="33"/>
      <c r="O165" s="33"/>
    </row>
    <row r="166" spans="1:20">
      <c r="A166" t="s">
        <v>117</v>
      </c>
      <c r="D166" s="28"/>
      <c r="H166" s="28"/>
      <c r="L166" s="27"/>
      <c r="O166" s="2"/>
      <c r="P166" s="27"/>
    </row>
    <row r="167" spans="1:20">
      <c r="N167" s="2"/>
      <c r="O167" s="2"/>
    </row>
    <row r="168" spans="1:20">
      <c r="A168" s="27" t="s">
        <v>115</v>
      </c>
      <c r="C168" s="2">
        <f>SUM(C164:C166)</f>
        <v>0</v>
      </c>
      <c r="G168" s="2">
        <f>SUM(G164:G166)</f>
        <v>0</v>
      </c>
      <c r="J168" s="2">
        <f>SUM(J164:J166)</f>
        <v>0</v>
      </c>
      <c r="N168" s="2">
        <f>SUM(N164:N166)</f>
        <v>0</v>
      </c>
      <c r="O168" s="2"/>
    </row>
    <row r="169" spans="1:20">
      <c r="N169" s="2"/>
      <c r="O169" s="2"/>
    </row>
    <row r="170" spans="1:20">
      <c r="N170" s="2"/>
      <c r="O170" s="2"/>
    </row>
    <row r="172" spans="1:20" s="7" customFormat="1" ht="13" thickBot="1">
      <c r="B172" s="8" t="e">
        <f>'Chart of Accts'!#REF!</f>
        <v>#REF!</v>
      </c>
      <c r="C172" s="8"/>
      <c r="D172" s="9"/>
      <c r="F172" s="8" t="e">
        <f>'Chart of Accts'!#REF!</f>
        <v>#REF!</v>
      </c>
      <c r="G172" s="8"/>
      <c r="H172" s="9"/>
      <c r="J172" s="8" t="e">
        <f>'Chart of Accts'!#REF!</f>
        <v>#REF!</v>
      </c>
      <c r="K172" s="8"/>
      <c r="N172" s="7" t="e">
        <f>'Chart of Accts'!#REF!</f>
        <v>#REF!</v>
      </c>
    </row>
    <row r="173" spans="1:20" s="17" customFormat="1">
      <c r="A173" s="17" t="s">
        <v>1</v>
      </c>
      <c r="B173" s="18"/>
      <c r="C173" s="19"/>
      <c r="D173" s="20"/>
      <c r="E173" s="20"/>
      <c r="F173" s="18"/>
      <c r="G173" s="19"/>
      <c r="H173" s="20"/>
      <c r="I173" s="20"/>
      <c r="J173" s="18"/>
      <c r="K173" s="19"/>
      <c r="N173" s="18"/>
      <c r="O173" s="19"/>
    </row>
    <row r="174" spans="1:20">
      <c r="B174" s="5"/>
      <c r="C174" s="6"/>
      <c r="D174" s="4"/>
      <c r="F174" s="5"/>
      <c r="G174" s="6"/>
      <c r="H174" s="4"/>
      <c r="J174" s="5"/>
      <c r="K174" s="6"/>
      <c r="N174" s="5"/>
      <c r="O174" s="6"/>
    </row>
    <row r="175" spans="1:20">
      <c r="B175" s="5"/>
      <c r="C175" s="6"/>
      <c r="D175" s="4"/>
      <c r="F175" s="5"/>
      <c r="G175" s="6"/>
      <c r="H175" s="4"/>
      <c r="J175" s="5"/>
      <c r="K175" s="6"/>
      <c r="N175" s="5"/>
      <c r="O175" s="6"/>
    </row>
    <row r="176" spans="1:20">
      <c r="B176" s="5"/>
      <c r="C176" s="6"/>
      <c r="D176" s="4"/>
      <c r="F176" s="5"/>
      <c r="G176" s="6"/>
      <c r="H176" s="4"/>
      <c r="J176" s="5"/>
      <c r="K176" s="6"/>
      <c r="N176" s="5"/>
      <c r="O176" s="6"/>
    </row>
    <row r="177" spans="1:20">
      <c r="B177" s="5"/>
      <c r="C177" s="6"/>
      <c r="D177" s="4"/>
      <c r="F177" s="5"/>
      <c r="G177" s="6"/>
      <c r="H177" s="4"/>
      <c r="J177" s="5"/>
      <c r="K177" s="6"/>
      <c r="N177" s="5"/>
      <c r="O177" s="6"/>
    </row>
    <row r="178" spans="1:20">
      <c r="B178" s="5"/>
      <c r="C178" s="6"/>
      <c r="D178" s="4"/>
      <c r="F178" s="5"/>
      <c r="G178" s="6"/>
      <c r="H178" s="4"/>
      <c r="J178" s="5"/>
      <c r="K178" s="6"/>
      <c r="N178" s="5"/>
      <c r="O178" s="6"/>
    </row>
    <row r="179" spans="1:20">
      <c r="B179" s="5"/>
      <c r="C179" s="6"/>
      <c r="D179" s="4"/>
      <c r="F179" s="5"/>
      <c r="G179" s="6"/>
      <c r="H179" s="4"/>
      <c r="J179" s="5"/>
      <c r="K179" s="6"/>
      <c r="N179" s="5"/>
      <c r="O179" s="6"/>
    </row>
    <row r="181" spans="1:20">
      <c r="A181" s="27" t="s">
        <v>120</v>
      </c>
      <c r="B181" s="2">
        <f>SUM(B174:B180)</f>
        <v>0</v>
      </c>
      <c r="C181" s="2">
        <f>SUM(C174:C180)</f>
        <v>0</v>
      </c>
      <c r="F181" s="2">
        <f>SUM(F174:F180)</f>
        <v>0</v>
      </c>
      <c r="G181" s="2">
        <f>SUM(G174:G180)</f>
        <v>0</v>
      </c>
      <c r="J181" s="2">
        <f>SUM(J174:J180)</f>
        <v>0</v>
      </c>
      <c r="K181" s="2">
        <f>SUM(K174:K180)</f>
        <v>0</v>
      </c>
      <c r="N181" s="2">
        <f>SUM(N174:N180)</f>
        <v>0</v>
      </c>
      <c r="O181" s="2">
        <f>SUM(O174:O180)</f>
        <v>0</v>
      </c>
      <c r="S181" s="2">
        <f>B181+F181+J181+N181</f>
        <v>0</v>
      </c>
      <c r="T181" s="2">
        <f>C181+G181+K181+O181</f>
        <v>0</v>
      </c>
    </row>
    <row r="182" spans="1:20">
      <c r="A182" s="27" t="s">
        <v>116</v>
      </c>
      <c r="B182" s="2">
        <f>IF(B173-C173+B181-C181&gt;0,B173-C173+B181-C181,0)</f>
        <v>0</v>
      </c>
      <c r="C182" s="2">
        <f>IF(B173-C173+B181-C181&gt;0,0,-(B173-C173+B181-C181))</f>
        <v>0</v>
      </c>
      <c r="F182" s="2">
        <f>IF(F173-G173+F181-G181&gt;0,F173-G173+F181-G181,0)</f>
        <v>0</v>
      </c>
      <c r="G182" s="2">
        <f>IF(F173-G173+F181-G181&gt;0,0,-(F173-G173+F181-G181))</f>
        <v>0</v>
      </c>
      <c r="J182" s="2">
        <f>IF(J173-K173+J181-K181&gt;0,J173-K173+J181-K181,0)</f>
        <v>0</v>
      </c>
      <c r="K182" s="2">
        <f>IF(J173-K173+J181-K181&gt;0,0,-(J173-K173+J181-K181))</f>
        <v>0</v>
      </c>
      <c r="N182" s="2">
        <f>IF(N173-O173+N181-O181&gt;0,N173-O173+N181-O181,0)</f>
        <v>0</v>
      </c>
      <c r="O182" s="2">
        <f>IF(N173-O173+N181-O181&gt;0,0,-(N173-O173+N181-O181))</f>
        <v>0</v>
      </c>
    </row>
    <row r="183" spans="1:20" s="32" customFormat="1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N183" s="33"/>
      <c r="O183" s="33"/>
    </row>
    <row r="184" spans="1:20">
      <c r="A184" t="s">
        <v>117</v>
      </c>
      <c r="D184" s="28"/>
      <c r="H184" s="28"/>
      <c r="J184" s="2" t="e">
        <f>'General Journal'!#REF!</f>
        <v>#REF!</v>
      </c>
      <c r="L184" s="27"/>
      <c r="N184" s="2"/>
      <c r="O184" s="2"/>
      <c r="P184" s="27"/>
    </row>
    <row r="185" spans="1:20">
      <c r="N185" s="2"/>
      <c r="O185" s="2"/>
    </row>
    <row r="186" spans="1:20">
      <c r="A186" s="27" t="s">
        <v>115</v>
      </c>
      <c r="B186" s="2">
        <f>SUM(B182:B184)</f>
        <v>0</v>
      </c>
      <c r="G186" s="2">
        <f>SUM(G182:G184)</f>
        <v>0</v>
      </c>
      <c r="J186" s="2" t="e">
        <f>SUM(J182:J184)</f>
        <v>#REF!</v>
      </c>
      <c r="N186" s="2">
        <f>SUM(N182:N184)</f>
        <v>0</v>
      </c>
      <c r="O186" s="2"/>
    </row>
    <row r="187" spans="1:20">
      <c r="N187" s="2"/>
      <c r="O187" s="2"/>
    </row>
    <row r="189" spans="1:20" s="7" customFormat="1" ht="13" thickBot="1">
      <c r="B189" s="8" t="e">
        <f>'Chart of Accts'!#REF!</f>
        <v>#REF!</v>
      </c>
      <c r="C189" s="8"/>
      <c r="D189" s="9"/>
      <c r="F189" s="8" t="e">
        <f>'Chart of Accts'!#REF!</f>
        <v>#REF!</v>
      </c>
      <c r="G189" s="8"/>
      <c r="H189" s="9"/>
      <c r="J189" s="8" t="e">
        <f>'Chart of Accts'!#REF!</f>
        <v>#REF!</v>
      </c>
      <c r="K189" s="8"/>
      <c r="N189" s="7" t="e">
        <f>'Chart of Accts'!#REF!</f>
        <v>#REF!</v>
      </c>
    </row>
    <row r="190" spans="1:20" s="17" customFormat="1">
      <c r="A190" s="17" t="s">
        <v>1</v>
      </c>
      <c r="B190" s="18"/>
      <c r="C190" s="19"/>
      <c r="D190" s="20"/>
      <c r="E190" s="20"/>
      <c r="F190" s="18"/>
      <c r="G190" s="19"/>
      <c r="H190" s="20"/>
      <c r="I190" s="20"/>
      <c r="J190" s="18"/>
      <c r="K190" s="19"/>
      <c r="N190" s="18"/>
      <c r="O190" s="19"/>
    </row>
    <row r="191" spans="1:20">
      <c r="B191" s="5"/>
      <c r="C191" s="6"/>
      <c r="D191" s="4"/>
      <c r="F191" s="5"/>
      <c r="G191" s="6"/>
      <c r="H191" s="4"/>
      <c r="J191" s="5"/>
      <c r="K191" s="6"/>
      <c r="N191" s="5"/>
      <c r="O191" s="6"/>
    </row>
    <row r="192" spans="1:20">
      <c r="B192" s="5"/>
      <c r="C192" s="6"/>
      <c r="D192" s="4"/>
      <c r="F192" s="5"/>
      <c r="G192" s="6"/>
      <c r="H192" s="4"/>
      <c r="J192" s="5"/>
      <c r="K192" s="6"/>
      <c r="N192" s="5"/>
      <c r="O192" s="6"/>
    </row>
    <row r="193" spans="1:20">
      <c r="B193" s="5"/>
      <c r="C193" s="6"/>
      <c r="D193" s="4"/>
      <c r="F193" s="5"/>
      <c r="G193" s="6"/>
      <c r="H193" s="4"/>
      <c r="J193" s="5"/>
      <c r="K193" s="6"/>
      <c r="N193" s="5"/>
      <c r="O193" s="6"/>
    </row>
    <row r="194" spans="1:20">
      <c r="B194" s="5"/>
      <c r="C194" s="6"/>
      <c r="D194" s="4"/>
      <c r="F194" s="5"/>
      <c r="G194" s="6"/>
      <c r="H194" s="4"/>
      <c r="J194" s="5"/>
      <c r="K194" s="6"/>
      <c r="N194" s="5"/>
      <c r="O194" s="6"/>
    </row>
    <row r="195" spans="1:20">
      <c r="B195" s="5"/>
      <c r="C195" s="6"/>
      <c r="D195" s="4"/>
      <c r="F195" s="5"/>
      <c r="G195" s="6"/>
      <c r="H195" s="4"/>
      <c r="J195" s="5"/>
      <c r="K195" s="6"/>
      <c r="N195" s="5"/>
      <c r="O195" s="6"/>
    </row>
    <row r="196" spans="1:20">
      <c r="B196" s="5"/>
      <c r="C196" s="6"/>
      <c r="D196" s="4"/>
      <c r="F196" s="5"/>
      <c r="G196" s="6"/>
      <c r="H196" s="4"/>
      <c r="J196" s="5"/>
      <c r="K196" s="6"/>
      <c r="N196" s="5"/>
      <c r="O196" s="6"/>
    </row>
    <row r="198" spans="1:20">
      <c r="A198" s="27" t="s">
        <v>120</v>
      </c>
      <c r="B198" s="2">
        <f>SUM(B191:B197)</f>
        <v>0</v>
      </c>
      <c r="C198" s="2">
        <f>SUM(C191:C197)</f>
        <v>0</v>
      </c>
      <c r="F198" s="2">
        <f>SUM(F191:F197)</f>
        <v>0</v>
      </c>
      <c r="G198" s="2">
        <f>SUM(G191:G197)</f>
        <v>0</v>
      </c>
      <c r="J198" s="2">
        <f>SUM(J191:J197)</f>
        <v>0</v>
      </c>
      <c r="K198" s="2">
        <f>SUM(K191:K197)</f>
        <v>0</v>
      </c>
      <c r="N198" s="2">
        <f>SUM(N191:N197)</f>
        <v>0</v>
      </c>
      <c r="O198" s="2">
        <f>SUM(O191:O197)</f>
        <v>0</v>
      </c>
      <c r="S198" s="2">
        <f>B198+F198+J198+N198</f>
        <v>0</v>
      </c>
      <c r="T198" s="2">
        <f>C198+G198+K198+O198</f>
        <v>0</v>
      </c>
    </row>
    <row r="199" spans="1:20">
      <c r="A199" s="27" t="s">
        <v>116</v>
      </c>
      <c r="B199" s="2">
        <f>IF(B190-C190+B198-C198&gt;0,B190-C190+B198-C198,0)</f>
        <v>0</v>
      </c>
      <c r="C199" s="2">
        <f>IF(B190-C190+B198-C198&gt;0,0,-(B190-C190+B198-C198))</f>
        <v>0</v>
      </c>
      <c r="F199" s="2">
        <f>IF(F190-G190+F198-G198&gt;0,F190-G190+F198-G198,0)</f>
        <v>0</v>
      </c>
      <c r="G199" s="2">
        <f>IF(F190-G190+F198-G198&gt;0,0,-(F190-G190+F198-G198))</f>
        <v>0</v>
      </c>
      <c r="J199" s="2">
        <f>IF(J190-K190+J198-K198&gt;0,J190-K190+J198-K198,0)</f>
        <v>0</v>
      </c>
      <c r="K199" s="2">
        <f>IF(J190-K190+J198-K198&gt;0,0,-(J190-K190+J198-K198))</f>
        <v>0</v>
      </c>
      <c r="N199" s="2">
        <f>IF(N190-O190+N198-O198&gt;0,N190-O190+N198-O198,0)</f>
        <v>0</v>
      </c>
      <c r="O199" s="2">
        <f>IF(N190-O190+N198-O198&gt;0,0,-(N190-O190+N198-O198))</f>
        <v>0</v>
      </c>
    </row>
    <row r="200" spans="1:20" s="32" customFormat="1"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N200" s="33"/>
      <c r="O200" s="33"/>
    </row>
    <row r="201" spans="1:20">
      <c r="A201" t="s">
        <v>117</v>
      </c>
      <c r="D201" s="28"/>
      <c r="H201" s="28"/>
      <c r="L201" s="27"/>
      <c r="N201" s="2"/>
      <c r="O201" s="2"/>
      <c r="P201" s="27"/>
    </row>
    <row r="202" spans="1:20">
      <c r="N202" s="2"/>
      <c r="O202" s="2"/>
    </row>
    <row r="203" spans="1:20">
      <c r="A203" s="27" t="s">
        <v>115</v>
      </c>
      <c r="B203" s="2">
        <f>SUM(B199:B201)</f>
        <v>0</v>
      </c>
      <c r="F203" s="2">
        <f>SUM(F199:F201)</f>
        <v>0</v>
      </c>
      <c r="J203" s="2">
        <f>SUM(J199:J201)</f>
        <v>0</v>
      </c>
      <c r="N203" s="2">
        <f>SUM(N199:N201)</f>
        <v>0</v>
      </c>
      <c r="O203" s="2"/>
    </row>
    <row r="207" spans="1:20">
      <c r="S207">
        <f>SUM(S6:S205)</f>
        <v>0</v>
      </c>
      <c r="T207">
        <f>SUM(T6:T205)</f>
        <v>0</v>
      </c>
    </row>
  </sheetData>
  <customSheetViews>
    <customSheetView guid="{CF47C955-FD15-41EA-B720-35F935A5C79E}" showPageBreaks="1" fitToPage="1" showRuler="0">
      <selection activeCell="D75" sqref="D75"/>
      <rowBreaks count="2" manualBreakCount="2">
        <brk id="69" max="16383" man="1"/>
        <brk id="124" max="16383" man="1"/>
      </rowBreaks>
      <printOptions gridLines="1"/>
      <pageSetup scale="67" fitToHeight="0" orientation="landscape"/>
      <headerFooter alignWithMargins="0"/>
    </customSheetView>
  </customSheetViews>
  <mergeCells count="1">
    <mergeCell ref="A1:P1"/>
  </mergeCells>
  <phoneticPr fontId="0" type="noConversion"/>
  <printOptions gridLines="1"/>
  <pageMargins left="0.49" right="0.75" top="0.36" bottom="0.36" header="0.28000000000000003" footer="0.27"/>
  <pageSetup scale="72" fitToHeight="0" orientation="landscape"/>
  <headerFooter alignWithMargins="0"/>
  <rowBreaks count="2" manualBreakCount="2">
    <brk id="46" max="16383" man="1"/>
    <brk id="17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tabSelected="1" workbookViewId="0">
      <pane xSplit="2" ySplit="5" topLeftCell="J6" activePane="bottomRight" state="frozen"/>
      <selection pane="topRight" activeCell="C1" sqref="C1"/>
      <selection pane="bottomLeft" activeCell="A7" sqref="A7"/>
      <selection pane="bottomRight" activeCell="O50" sqref="O50"/>
    </sheetView>
  </sheetViews>
  <sheetFormatPr baseColWidth="10" defaultColWidth="8.83203125" defaultRowHeight="12" x14ac:dyDescent="0"/>
  <cols>
    <col min="1" max="1" width="8.83203125" style="23"/>
    <col min="2" max="2" width="39.1640625" customWidth="1"/>
    <col min="3" max="4" width="10.6640625" style="2" customWidth="1"/>
    <col min="5" max="8" width="10.6640625" customWidth="1"/>
    <col min="9" max="9" width="2.33203125" customWidth="1"/>
    <col min="10" max="13" width="10.6640625" customWidth="1"/>
    <col min="14" max="14" width="2.5" customWidth="1"/>
    <col min="15" max="16" width="10.6640625" customWidth="1"/>
  </cols>
  <sheetData>
    <row r="1" spans="1:18">
      <c r="A1" s="80" t="s">
        <v>118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>
      <c r="I2" s="93" t="s">
        <v>119</v>
      </c>
      <c r="N2" s="93" t="s">
        <v>119</v>
      </c>
    </row>
    <row r="3" spans="1:18">
      <c r="I3" s="93"/>
      <c r="J3" s="21"/>
      <c r="K3" s="21"/>
      <c r="L3" s="21"/>
      <c r="M3" s="16"/>
      <c r="N3" s="93"/>
      <c r="O3" s="90"/>
      <c r="P3" s="90"/>
      <c r="Q3" s="90"/>
    </row>
    <row r="4" spans="1:18" s="12" customFormat="1" ht="25.5" customHeight="1">
      <c r="A4" s="12" t="s">
        <v>4</v>
      </c>
      <c r="C4" s="91" t="s">
        <v>5</v>
      </c>
      <c r="D4" s="91"/>
      <c r="E4" s="92" t="s">
        <v>13</v>
      </c>
      <c r="F4" s="92"/>
      <c r="G4" s="92" t="s">
        <v>8</v>
      </c>
      <c r="H4" s="92"/>
      <c r="I4" s="93"/>
      <c r="J4" s="92" t="s">
        <v>2</v>
      </c>
      <c r="K4" s="92"/>
      <c r="L4" s="92" t="s">
        <v>9</v>
      </c>
      <c r="M4" s="92"/>
      <c r="N4" s="93"/>
      <c r="O4" s="92" t="s">
        <v>3</v>
      </c>
      <c r="P4" s="92"/>
      <c r="Q4" s="92" t="s">
        <v>10</v>
      </c>
      <c r="R4" s="92"/>
    </row>
    <row r="5" spans="1:18" s="12" customFormat="1">
      <c r="A5" s="41"/>
      <c r="C5" s="13" t="s">
        <v>12</v>
      </c>
      <c r="D5" s="13" t="s">
        <v>7</v>
      </c>
      <c r="E5" s="12" t="s">
        <v>6</v>
      </c>
      <c r="F5" s="12" t="s">
        <v>7</v>
      </c>
      <c r="G5" s="12" t="s">
        <v>6</v>
      </c>
      <c r="H5" s="12" t="s">
        <v>7</v>
      </c>
      <c r="I5" s="93"/>
      <c r="J5" s="12" t="s">
        <v>6</v>
      </c>
      <c r="K5" s="12" t="s">
        <v>7</v>
      </c>
      <c r="L5" s="12" t="s">
        <v>6</v>
      </c>
      <c r="M5" s="12" t="s">
        <v>7</v>
      </c>
      <c r="N5" s="93"/>
      <c r="O5" s="22" t="s">
        <v>6</v>
      </c>
      <c r="P5" s="89" t="s">
        <v>7</v>
      </c>
      <c r="Q5" s="22" t="s">
        <v>6</v>
      </c>
      <c r="R5" s="12" t="s">
        <v>7</v>
      </c>
    </row>
    <row r="6" spans="1:18">
      <c r="A6" s="40">
        <f>beginning_bal!A3</f>
        <v>100000</v>
      </c>
      <c r="B6" s="40" t="str">
        <f>beginning_bal!B3</f>
        <v>Bank Account</v>
      </c>
      <c r="C6" s="2">
        <f>beginning_bal!C3</f>
        <v>252518</v>
      </c>
      <c r="D6" s="2">
        <f>beginning_bal!D3</f>
        <v>0</v>
      </c>
      <c r="E6" s="2">
        <f>'T Accounts'!B24</f>
        <v>0</v>
      </c>
      <c r="F6" s="2">
        <f>'T Accounts'!C24</f>
        <v>0</v>
      </c>
      <c r="G6" s="2">
        <f>IF($C6-$D6+$E6-$F6&gt;0,($C6-$D6+$E6-$F6),0)</f>
        <v>252518</v>
      </c>
      <c r="H6" s="2">
        <f>IF($C6-$D6+$E6-$F6&gt;0,0,-($C6-$D6+$E6-$F6))</f>
        <v>0</v>
      </c>
      <c r="I6" s="79" t="str">
        <f>IF(G6&lt;&gt;'T Accounts'!B25,"X",IF(H6&lt;&gt;'T Accounts'!C25,"X",""))</f>
        <v/>
      </c>
      <c r="J6" s="2"/>
      <c r="K6" s="2"/>
      <c r="L6" s="2">
        <f>IF($G6-$H6+$J6-$K6&gt;0,($G6-$H6+$J6-$K6),0)</f>
        <v>252518</v>
      </c>
      <c r="M6" s="2">
        <f t="shared" ref="M6:M8" si="0">IF($G6-$H6+$J6-$K6&gt;0,0,-($G6-$H6+$J6-$K6))</f>
        <v>0</v>
      </c>
      <c r="N6" s="79" t="str">
        <f>IF(L6&lt;&gt;'T Accounts'!B29,"X",IF(M6&lt;&gt;'T Accounts'!C29,"X",""))</f>
        <v/>
      </c>
      <c r="O6" s="2"/>
      <c r="Q6" s="2">
        <f t="shared" ref="Q6:Q36" si="1">IF($L6-$M6+$O6-$P6&gt;0,($L6-$M6+$O6-$P6),0)</f>
        <v>252518</v>
      </c>
      <c r="R6" s="2">
        <f t="shared" ref="R6:R36" si="2">IF($L6-$M6+$O6-$P6&gt;0,0,-($L6-$M6+$O6-$P6))</f>
        <v>0</v>
      </c>
    </row>
    <row r="7" spans="1:18">
      <c r="A7" s="40">
        <f>beginning_bal!A6</f>
        <v>110100</v>
      </c>
      <c r="B7" s="40" t="str">
        <f>beginning_bal!B6</f>
        <v>Accounts Receivable (Direct Posting Account)</v>
      </c>
      <c r="C7" s="40">
        <f>beginning_bal!C6</f>
        <v>108420</v>
      </c>
      <c r="D7" s="40">
        <f>beginning_bal!D6</f>
        <v>0</v>
      </c>
      <c r="E7" s="2">
        <f>'T Accounts'!F24</f>
        <v>0</v>
      </c>
      <c r="F7" s="2">
        <f>'T Accounts'!G24</f>
        <v>0</v>
      </c>
      <c r="G7" s="2">
        <f t="shared" ref="G7:G24" si="3">IF($C7-$D7+$E7-$F7&gt;0,($C7-$D7+$E7-$F7),0)</f>
        <v>108420</v>
      </c>
      <c r="H7" s="2">
        <f t="shared" ref="H7:H24" si="4">IF($C7-$D7+$E7-$F7&gt;0,0,-($C7-$D7+$E7-$F7))</f>
        <v>0</v>
      </c>
      <c r="I7" s="78"/>
      <c r="K7" s="2"/>
      <c r="L7" s="2">
        <f t="shared" ref="L7:L50" si="5">IF($G7-$H7+$J7-$K7&gt;0,($G7-$H7+$J7-$K7),0)</f>
        <v>108420</v>
      </c>
      <c r="M7" s="2">
        <f t="shared" si="0"/>
        <v>0</v>
      </c>
      <c r="Q7" s="2">
        <f t="shared" si="1"/>
        <v>108420</v>
      </c>
      <c r="R7" s="2">
        <f t="shared" si="2"/>
        <v>0</v>
      </c>
    </row>
    <row r="8" spans="1:18">
      <c r="A8" s="40">
        <f>beginning_bal!A7</f>
        <v>110150</v>
      </c>
      <c r="B8" s="40" t="str">
        <f>beginning_bal!B7</f>
        <v>Allowance for Bad Debts</v>
      </c>
      <c r="C8" s="40">
        <f>beginning_bal!C7</f>
        <v>0</v>
      </c>
      <c r="D8" s="40">
        <f>beginning_bal!D7</f>
        <v>2500</v>
      </c>
      <c r="E8" s="2">
        <f>'T Accounts'!J24</f>
        <v>0</v>
      </c>
      <c r="F8" s="2">
        <f>'T Accounts'!K24</f>
        <v>0</v>
      </c>
      <c r="G8" s="2">
        <f t="shared" si="3"/>
        <v>0</v>
      </c>
      <c r="H8" s="2">
        <f t="shared" si="4"/>
        <v>2500</v>
      </c>
      <c r="I8" s="78"/>
      <c r="J8" s="2">
        <f>'T Accounts'!J27</f>
        <v>0</v>
      </c>
      <c r="K8" s="2">
        <f>'T Accounts'!K27</f>
        <v>0</v>
      </c>
      <c r="L8" s="2">
        <f t="shared" si="5"/>
        <v>0</v>
      </c>
      <c r="M8" s="2">
        <f t="shared" si="0"/>
        <v>2500</v>
      </c>
      <c r="Q8" s="2">
        <f t="shared" si="1"/>
        <v>0</v>
      </c>
      <c r="R8" s="2">
        <f t="shared" si="2"/>
        <v>2500</v>
      </c>
    </row>
    <row r="9" spans="1:18">
      <c r="A9" s="40">
        <f>beginning_bal!A8</f>
        <v>110200</v>
      </c>
      <c r="B9" s="40" t="str">
        <f>beginning_bal!B8</f>
        <v>Interest Receivable</v>
      </c>
      <c r="C9" s="40">
        <f>beginning_bal!C8</f>
        <v>0</v>
      </c>
      <c r="D9" s="40">
        <f>beginning_bal!D8</f>
        <v>0</v>
      </c>
      <c r="E9" s="2"/>
      <c r="F9" s="2"/>
      <c r="G9" s="2">
        <f t="shared" si="3"/>
        <v>0</v>
      </c>
      <c r="H9" s="2">
        <f t="shared" si="4"/>
        <v>0</v>
      </c>
      <c r="I9" s="79"/>
      <c r="J9" s="2"/>
      <c r="K9" s="2"/>
      <c r="L9" s="2">
        <f t="shared" si="5"/>
        <v>0</v>
      </c>
      <c r="M9" s="2">
        <f>IF($G9-$H9+$J9-$K9&gt;0,0,-($G9-$H9+$J9-$K9))</f>
        <v>0</v>
      </c>
      <c r="N9" s="79"/>
      <c r="Q9" s="2">
        <f t="shared" si="1"/>
        <v>0</v>
      </c>
      <c r="R9" s="2">
        <f t="shared" si="2"/>
        <v>0</v>
      </c>
    </row>
    <row r="10" spans="1:18">
      <c r="A10" s="40">
        <f>beginning_bal!A15</f>
        <v>200600</v>
      </c>
      <c r="B10" s="40" t="str">
        <f>beginning_bal!B15</f>
        <v>Inventory-Operating Supplies</v>
      </c>
      <c r="C10" s="40">
        <f>beginning_bal!C15</f>
        <v>750</v>
      </c>
      <c r="D10" s="40">
        <f>beginning_bal!D15</f>
        <v>0</v>
      </c>
      <c r="E10" s="2">
        <f>'T Accounts'!N24</f>
        <v>0</v>
      </c>
      <c r="F10" s="2">
        <f>'T Accounts'!O24</f>
        <v>0</v>
      </c>
      <c r="G10" s="2">
        <f t="shared" si="3"/>
        <v>750</v>
      </c>
      <c r="H10" s="2">
        <f t="shared" si="4"/>
        <v>0</v>
      </c>
      <c r="I10" s="78"/>
      <c r="J10" s="2">
        <f>'T Accounts'!N27</f>
        <v>0</v>
      </c>
      <c r="K10" s="2">
        <f>'T Accounts'!O27</f>
        <v>0</v>
      </c>
      <c r="L10" s="2">
        <f t="shared" si="5"/>
        <v>750</v>
      </c>
      <c r="M10" s="2">
        <f t="shared" ref="M10:M51" si="6">IF($G10-$H10+$J10-$K10&gt;0,0,-($G10-$H10+$J10-$K10))</f>
        <v>0</v>
      </c>
      <c r="N10" s="78"/>
      <c r="Q10" s="2">
        <f t="shared" si="1"/>
        <v>750</v>
      </c>
      <c r="R10" s="2">
        <f t="shared" si="2"/>
        <v>0</v>
      </c>
    </row>
    <row r="11" spans="1:18">
      <c r="A11" s="40">
        <f>beginning_bal!A16</f>
        <v>200900</v>
      </c>
      <c r="B11" s="40" t="str">
        <f>beginning_bal!B16</f>
        <v>Inventory-Raw Materials (Direct Post)</v>
      </c>
      <c r="C11" s="40">
        <f>beginning_bal!C16</f>
        <v>32000</v>
      </c>
      <c r="D11" s="40">
        <f>beginning_bal!D16</f>
        <v>0</v>
      </c>
      <c r="E11" s="2">
        <f>'T Accounts'!B41</f>
        <v>0</v>
      </c>
      <c r="F11" s="2">
        <f>'T Accounts'!C41</f>
        <v>0</v>
      </c>
      <c r="G11" s="2">
        <f t="shared" si="3"/>
        <v>32000</v>
      </c>
      <c r="H11" s="2">
        <f t="shared" si="4"/>
        <v>0</v>
      </c>
      <c r="I11" s="78"/>
      <c r="J11" s="2"/>
      <c r="K11" s="2"/>
      <c r="L11" s="2">
        <f t="shared" si="5"/>
        <v>32000</v>
      </c>
      <c r="M11" s="2">
        <f t="shared" si="6"/>
        <v>0</v>
      </c>
      <c r="Q11" s="2">
        <f t="shared" si="1"/>
        <v>32000</v>
      </c>
      <c r="R11" s="2">
        <f t="shared" si="2"/>
        <v>0</v>
      </c>
    </row>
    <row r="12" spans="1:18">
      <c r="A12" s="40">
        <f>beginning_bal!A17</f>
        <v>200910</v>
      </c>
      <c r="B12" s="40" t="str">
        <f>beginning_bal!B17</f>
        <v>Inventory-Finished Goods (Direct Post)</v>
      </c>
      <c r="C12" s="40">
        <f>beginning_bal!C17</f>
        <v>281298</v>
      </c>
      <c r="D12" s="40">
        <f>beginning_bal!D17</f>
        <v>0</v>
      </c>
      <c r="E12" s="2">
        <f>'T Accounts'!F41</f>
        <v>0</v>
      </c>
      <c r="F12" s="2">
        <f>'T Accounts'!G41</f>
        <v>0</v>
      </c>
      <c r="G12" s="2">
        <f t="shared" si="3"/>
        <v>281298</v>
      </c>
      <c r="H12" s="2">
        <f t="shared" si="4"/>
        <v>0</v>
      </c>
      <c r="I12" s="78"/>
      <c r="K12" s="2"/>
      <c r="L12" s="2">
        <f t="shared" si="5"/>
        <v>281298</v>
      </c>
      <c r="M12" s="2">
        <f t="shared" si="6"/>
        <v>0</v>
      </c>
      <c r="Q12" s="2">
        <f t="shared" si="1"/>
        <v>281298</v>
      </c>
      <c r="R12" s="2">
        <f t="shared" si="2"/>
        <v>0</v>
      </c>
    </row>
    <row r="13" spans="1:18">
      <c r="A13" s="40">
        <f>beginning_bal!A18</f>
        <v>200920</v>
      </c>
      <c r="B13" s="40" t="str">
        <f>beginning_bal!B18</f>
        <v>Inventory-Trading Goods (Direct Post)</v>
      </c>
      <c r="C13" s="40">
        <f>beginning_bal!C18</f>
        <v>66474</v>
      </c>
      <c r="D13" s="40">
        <f>beginning_bal!D18</f>
        <v>0</v>
      </c>
      <c r="E13" s="2">
        <f>'T Accounts'!J41</f>
        <v>0</v>
      </c>
      <c r="F13" s="2">
        <f>'T Accounts'!K41</f>
        <v>0</v>
      </c>
      <c r="G13" s="2">
        <f t="shared" si="3"/>
        <v>66474</v>
      </c>
      <c r="H13" s="2">
        <f t="shared" si="4"/>
        <v>0</v>
      </c>
      <c r="I13" s="78"/>
      <c r="J13" s="2">
        <f>'T Accounts'!J44</f>
        <v>0</v>
      </c>
      <c r="K13" s="2">
        <f>'T Accounts'!K44</f>
        <v>0</v>
      </c>
      <c r="L13" s="2">
        <f t="shared" si="5"/>
        <v>66474</v>
      </c>
      <c r="M13" s="2">
        <f t="shared" si="6"/>
        <v>0</v>
      </c>
      <c r="Q13" s="2">
        <f t="shared" si="1"/>
        <v>66474</v>
      </c>
      <c r="R13" s="2">
        <f t="shared" si="2"/>
        <v>0</v>
      </c>
    </row>
    <row r="14" spans="1:18">
      <c r="A14" s="40">
        <f>beginning_bal!A19</f>
        <v>200930</v>
      </c>
      <c r="B14" s="40" t="str">
        <f>beginning_bal!B19</f>
        <v>Inventory-Semi-finished Goods (Direct Post)</v>
      </c>
      <c r="C14" s="40">
        <f>beginning_bal!C19</f>
        <v>0</v>
      </c>
      <c r="D14" s="40">
        <f>beginning_bal!D19</f>
        <v>0</v>
      </c>
      <c r="E14" s="2">
        <f>'T Accounts'!N41</f>
        <v>0</v>
      </c>
      <c r="F14" s="2">
        <f>'T Accounts'!O41</f>
        <v>0</v>
      </c>
      <c r="G14" s="2">
        <f t="shared" si="3"/>
        <v>0</v>
      </c>
      <c r="H14" s="2">
        <f t="shared" si="4"/>
        <v>0</v>
      </c>
      <c r="I14" s="78"/>
      <c r="K14" s="2"/>
      <c r="L14" s="2">
        <f t="shared" si="5"/>
        <v>0</v>
      </c>
      <c r="M14" s="2">
        <f t="shared" si="6"/>
        <v>0</v>
      </c>
      <c r="Q14" s="2">
        <f t="shared" si="1"/>
        <v>0</v>
      </c>
      <c r="R14" s="2">
        <f t="shared" si="2"/>
        <v>0</v>
      </c>
    </row>
    <row r="15" spans="1:18">
      <c r="A15" s="40">
        <f>beginning_bal!A20</f>
        <v>210000</v>
      </c>
      <c r="B15" s="40" t="str">
        <f>beginning_bal!B20</f>
        <v>Prepaid Insurance</v>
      </c>
      <c r="C15" s="40">
        <f>beginning_bal!C20</f>
        <v>5000</v>
      </c>
      <c r="D15" s="40">
        <f>beginning_bal!D20</f>
        <v>0</v>
      </c>
      <c r="E15" s="2">
        <f>'T Accounts'!B54</f>
        <v>0</v>
      </c>
      <c r="F15" s="2">
        <f>'T Accounts'!C54</f>
        <v>0</v>
      </c>
      <c r="G15" s="2">
        <f t="shared" si="3"/>
        <v>5000</v>
      </c>
      <c r="H15" s="2">
        <f t="shared" si="4"/>
        <v>0</v>
      </c>
      <c r="I15" s="78"/>
      <c r="J15" s="2">
        <f>'T Accounts'!B57</f>
        <v>0</v>
      </c>
      <c r="K15" s="2">
        <f>'T Accounts'!C57</f>
        <v>0</v>
      </c>
      <c r="L15" s="2">
        <f t="shared" si="5"/>
        <v>5000</v>
      </c>
      <c r="M15" s="2">
        <f t="shared" si="6"/>
        <v>0</v>
      </c>
      <c r="Q15" s="2">
        <f t="shared" si="1"/>
        <v>5000</v>
      </c>
      <c r="R15" s="2">
        <f t="shared" si="2"/>
        <v>0</v>
      </c>
    </row>
    <row r="16" spans="1:18">
      <c r="A16" s="40">
        <f>beginning_bal!A21</f>
        <v>211000</v>
      </c>
      <c r="B16" s="40" t="str">
        <f>beginning_bal!B21</f>
        <v>Prepaid Supplies</v>
      </c>
      <c r="C16" s="40">
        <f>beginning_bal!C21</f>
        <v>0</v>
      </c>
      <c r="D16" s="40">
        <f>beginning_bal!D21</f>
        <v>0</v>
      </c>
      <c r="E16" s="2"/>
      <c r="F16" s="2"/>
      <c r="G16" s="2">
        <f t="shared" si="3"/>
        <v>0</v>
      </c>
      <c r="H16" s="2">
        <f t="shared" si="4"/>
        <v>0</v>
      </c>
      <c r="I16" s="78"/>
      <c r="L16" s="2">
        <f t="shared" si="5"/>
        <v>0</v>
      </c>
      <c r="M16" s="2">
        <f t="shared" si="6"/>
        <v>0</v>
      </c>
      <c r="Q16" s="2">
        <f t="shared" si="1"/>
        <v>0</v>
      </c>
      <c r="R16" s="2">
        <f t="shared" si="2"/>
        <v>0</v>
      </c>
    </row>
    <row r="17" spans="1:18">
      <c r="A17" s="40">
        <f>beginning_bal!A22</f>
        <v>212000</v>
      </c>
      <c r="B17" s="40" t="str">
        <f>beginning_bal!B22</f>
        <v>Prepaid Advertising</v>
      </c>
      <c r="C17" s="40">
        <f>beginning_bal!C22</f>
        <v>1000</v>
      </c>
      <c r="D17" s="40">
        <f>beginning_bal!D22</f>
        <v>0</v>
      </c>
      <c r="E17" s="2">
        <f>'T Accounts'!F54</f>
        <v>0</v>
      </c>
      <c r="F17" s="2">
        <f>'T Accounts'!G54</f>
        <v>0</v>
      </c>
      <c r="G17" s="2">
        <f t="shared" si="3"/>
        <v>1000</v>
      </c>
      <c r="H17" s="2">
        <f t="shared" si="4"/>
        <v>0</v>
      </c>
      <c r="I17" s="78"/>
      <c r="K17" s="2"/>
      <c r="L17" s="2">
        <f t="shared" si="5"/>
        <v>1000</v>
      </c>
      <c r="M17" s="2">
        <f t="shared" si="6"/>
        <v>0</v>
      </c>
      <c r="Q17" s="2">
        <f t="shared" si="1"/>
        <v>1000</v>
      </c>
      <c r="R17" s="2">
        <f t="shared" si="2"/>
        <v>0</v>
      </c>
    </row>
    <row r="18" spans="1:18">
      <c r="A18" s="40">
        <f>beginning_bal!A23</f>
        <v>215000</v>
      </c>
      <c r="B18" s="40" t="str">
        <f>beginning_bal!B23</f>
        <v>Prepaid Rent</v>
      </c>
      <c r="C18" s="40">
        <f>beginning_bal!C23</f>
        <v>0</v>
      </c>
      <c r="D18" s="40">
        <f>beginning_bal!D23</f>
        <v>0</v>
      </c>
      <c r="E18" s="2">
        <f>'T Accounts'!J54</f>
        <v>0</v>
      </c>
      <c r="F18" s="2">
        <f>'T Accounts'!K54</f>
        <v>0</v>
      </c>
      <c r="G18" s="2">
        <f t="shared" si="3"/>
        <v>0</v>
      </c>
      <c r="H18" s="2">
        <f t="shared" si="4"/>
        <v>0</v>
      </c>
      <c r="I18" s="78"/>
      <c r="J18" s="2">
        <f>'T Accounts'!J57</f>
        <v>0</v>
      </c>
      <c r="K18" s="2">
        <f>'T Accounts'!K57</f>
        <v>0</v>
      </c>
      <c r="L18" s="2">
        <f t="shared" si="5"/>
        <v>0</v>
      </c>
      <c r="M18" s="2">
        <f t="shared" si="6"/>
        <v>0</v>
      </c>
      <c r="N18" s="78"/>
      <c r="Q18" s="2">
        <f t="shared" si="1"/>
        <v>0</v>
      </c>
      <c r="R18" s="2">
        <f t="shared" si="2"/>
        <v>0</v>
      </c>
    </row>
    <row r="19" spans="1:18">
      <c r="A19" s="40">
        <f>beginning_bal!A24</f>
        <v>216000</v>
      </c>
      <c r="B19" s="40" t="str">
        <f>beginning_bal!B24</f>
        <v>Deposits on Purchases</v>
      </c>
      <c r="C19" s="40">
        <f>beginning_bal!C24</f>
        <v>0</v>
      </c>
      <c r="D19" s="40">
        <f>beginning_bal!D24</f>
        <v>0</v>
      </c>
      <c r="E19" s="2">
        <f>'T Accounts'!N54</f>
        <v>0</v>
      </c>
      <c r="F19" s="2">
        <f>'T Accounts'!O54</f>
        <v>0</v>
      </c>
      <c r="G19" s="2">
        <f t="shared" si="3"/>
        <v>0</v>
      </c>
      <c r="H19" s="2">
        <f t="shared" si="4"/>
        <v>0</v>
      </c>
      <c r="I19" s="78"/>
      <c r="J19" s="2"/>
      <c r="K19" s="2"/>
      <c r="L19" s="2">
        <f t="shared" si="5"/>
        <v>0</v>
      </c>
      <c r="M19" s="2">
        <f t="shared" si="6"/>
        <v>0</v>
      </c>
      <c r="N19" s="78"/>
      <c r="Q19" s="2">
        <f t="shared" si="1"/>
        <v>0</v>
      </c>
      <c r="R19" s="2">
        <f t="shared" si="2"/>
        <v>0</v>
      </c>
    </row>
    <row r="20" spans="1:18">
      <c r="A20" s="40">
        <f>beginning_bal!A25</f>
        <v>220000</v>
      </c>
      <c r="B20" s="40" t="str">
        <f>beginning_bal!B25</f>
        <v>Notes Receivable</v>
      </c>
      <c r="C20" s="40">
        <f>beginning_bal!C25</f>
        <v>0</v>
      </c>
      <c r="D20" s="40">
        <f>beginning_bal!D25</f>
        <v>0</v>
      </c>
      <c r="E20" s="2"/>
      <c r="F20" s="2"/>
      <c r="G20" s="2">
        <f t="shared" si="3"/>
        <v>0</v>
      </c>
      <c r="H20" s="2">
        <f t="shared" si="4"/>
        <v>0</v>
      </c>
      <c r="I20" s="78"/>
      <c r="J20" s="2"/>
      <c r="K20" s="2"/>
      <c r="L20" s="2">
        <f t="shared" si="5"/>
        <v>0</v>
      </c>
      <c r="M20" s="2">
        <f t="shared" si="6"/>
        <v>0</v>
      </c>
      <c r="N20" s="78"/>
      <c r="Q20" s="2">
        <f t="shared" si="1"/>
        <v>0</v>
      </c>
      <c r="R20" s="2">
        <f t="shared" si="2"/>
        <v>0</v>
      </c>
    </row>
    <row r="21" spans="1:18">
      <c r="A21" s="40">
        <f>beginning_bal!A26</f>
        <v>220050</v>
      </c>
      <c r="B21" s="40" t="str">
        <f>beginning_bal!B26</f>
        <v>Fixed Assets</v>
      </c>
      <c r="C21" s="40">
        <f>beginning_bal!C26</f>
        <v>0</v>
      </c>
      <c r="D21" s="40">
        <f>beginning_bal!D26</f>
        <v>0</v>
      </c>
      <c r="E21" s="2"/>
      <c r="F21" s="2"/>
      <c r="G21" s="2">
        <f t="shared" si="3"/>
        <v>0</v>
      </c>
      <c r="H21" s="2">
        <f t="shared" si="4"/>
        <v>0</v>
      </c>
      <c r="I21" s="78"/>
      <c r="J21" s="2"/>
      <c r="K21" s="2"/>
      <c r="L21" s="2">
        <f t="shared" si="5"/>
        <v>0</v>
      </c>
      <c r="M21" s="2">
        <f t="shared" si="6"/>
        <v>0</v>
      </c>
      <c r="N21" s="78"/>
      <c r="Q21" s="2">
        <f t="shared" si="1"/>
        <v>0</v>
      </c>
      <c r="R21" s="2">
        <f t="shared" si="2"/>
        <v>0</v>
      </c>
    </row>
    <row r="22" spans="1:18">
      <c r="A22" s="40">
        <f>beginning_bal!A27</f>
        <v>220060</v>
      </c>
      <c r="B22" s="40" t="str">
        <f>beginning_bal!B27</f>
        <v>Accumulated Depreciation - Fixed Assets</v>
      </c>
      <c r="C22" s="40">
        <f>beginning_bal!C27</f>
        <v>0</v>
      </c>
      <c r="D22" s="40">
        <f>beginning_bal!D27</f>
        <v>0</v>
      </c>
      <c r="E22" s="2"/>
      <c r="F22" s="2"/>
      <c r="G22" s="2">
        <f t="shared" si="3"/>
        <v>0</v>
      </c>
      <c r="H22" s="2">
        <f t="shared" si="4"/>
        <v>0</v>
      </c>
      <c r="I22" s="78"/>
      <c r="L22" s="2">
        <f t="shared" si="5"/>
        <v>0</v>
      </c>
      <c r="M22" s="2">
        <f t="shared" si="6"/>
        <v>0</v>
      </c>
      <c r="N22" s="78"/>
      <c r="Q22" s="2">
        <f t="shared" si="1"/>
        <v>0</v>
      </c>
      <c r="R22" s="2">
        <f t="shared" si="2"/>
        <v>0</v>
      </c>
    </row>
    <row r="23" spans="1:18">
      <c r="A23" s="40">
        <f>beginning_bal!A28</f>
        <v>220110</v>
      </c>
      <c r="B23" s="40" t="str">
        <f>beginning_bal!B28</f>
        <v>Land (Direct Post)</v>
      </c>
      <c r="C23" s="40">
        <f>beginning_bal!C28</f>
        <v>425000</v>
      </c>
      <c r="D23" s="40">
        <f>beginning_bal!D28</f>
        <v>0</v>
      </c>
      <c r="E23" s="2">
        <f>'T Accounts'!B66</f>
        <v>0</v>
      </c>
      <c r="F23" s="2">
        <f>'T Accounts'!C66</f>
        <v>0</v>
      </c>
      <c r="G23" s="2">
        <f>IF($C23-$D23+$E23-$F23&gt;0,($C23-$D23+$E23-$F23),0)</f>
        <v>425000</v>
      </c>
      <c r="H23" s="2">
        <f>IF($C23-$D23+$E23-$F23&gt;0,0,-($C23-$D23+$E23-$F23))</f>
        <v>0</v>
      </c>
      <c r="I23" s="78"/>
      <c r="J23" s="2"/>
      <c r="K23" s="2"/>
      <c r="L23" s="2">
        <f t="shared" si="5"/>
        <v>425000</v>
      </c>
      <c r="M23" s="2">
        <f t="shared" si="6"/>
        <v>0</v>
      </c>
      <c r="N23" s="78"/>
      <c r="Q23" s="2">
        <f t="shared" si="1"/>
        <v>425000</v>
      </c>
      <c r="R23" s="2">
        <f t="shared" si="2"/>
        <v>0</v>
      </c>
    </row>
    <row r="24" spans="1:18">
      <c r="A24" s="40">
        <f>beginning_bal!A29</f>
        <v>220210</v>
      </c>
      <c r="B24" s="40" t="str">
        <f>beginning_bal!B29</f>
        <v>Production Machinery, Equip &amp; Fixtures(Dir.Post)</v>
      </c>
      <c r="C24" s="40">
        <f>beginning_bal!C29</f>
        <v>915000</v>
      </c>
      <c r="D24" s="40">
        <f>beginning_bal!D29</f>
        <v>0</v>
      </c>
      <c r="E24" s="2">
        <f>'T Accounts'!F66</f>
        <v>0</v>
      </c>
      <c r="F24" s="2">
        <f>'T Accounts'!G66</f>
        <v>0</v>
      </c>
      <c r="G24" s="2">
        <f t="shared" si="3"/>
        <v>915000</v>
      </c>
      <c r="H24" s="2">
        <f t="shared" si="4"/>
        <v>0</v>
      </c>
      <c r="I24" s="78"/>
      <c r="L24" s="2">
        <f t="shared" si="5"/>
        <v>915000</v>
      </c>
      <c r="M24" s="2">
        <f t="shared" si="6"/>
        <v>0</v>
      </c>
      <c r="N24" s="78"/>
      <c r="Q24" s="2">
        <f t="shared" si="1"/>
        <v>915000</v>
      </c>
      <c r="R24" s="2">
        <f t="shared" si="2"/>
        <v>0</v>
      </c>
    </row>
    <row r="25" spans="1:18">
      <c r="A25" s="40">
        <f>beginning_bal!A30</f>
        <v>220310</v>
      </c>
      <c r="B25" s="40" t="str">
        <f>beginning_bal!B30</f>
        <v>Accumulated Depreciation-Machinery (Direct Post)</v>
      </c>
      <c r="C25" s="40">
        <f>beginning_bal!C30</f>
        <v>0</v>
      </c>
      <c r="D25" s="40">
        <f>beginning_bal!D30</f>
        <v>305000</v>
      </c>
      <c r="E25" s="2">
        <f>'T Accounts'!J66</f>
        <v>0</v>
      </c>
      <c r="F25" s="2">
        <f>'T Accounts'!K66</f>
        <v>0</v>
      </c>
      <c r="G25" s="2">
        <f>IF($C25-$D25+$E25-$F25&gt;0,($C25-$D25+$E25-$F25),0)</f>
        <v>0</v>
      </c>
      <c r="H25" s="2">
        <f>IF($C25-$D25+$E25-$F25&gt;0,0,-($C25-$D25+$E25-$F25))</f>
        <v>305000</v>
      </c>
      <c r="I25" s="78"/>
      <c r="J25" s="2">
        <f>'T Accounts'!J69</f>
        <v>0</v>
      </c>
      <c r="K25" s="2">
        <f>'T Accounts'!K69</f>
        <v>0</v>
      </c>
      <c r="L25" s="2">
        <f t="shared" si="5"/>
        <v>0</v>
      </c>
      <c r="M25" s="2">
        <f t="shared" si="6"/>
        <v>305000</v>
      </c>
      <c r="N25" s="78"/>
      <c r="Q25" s="2">
        <f t="shared" si="1"/>
        <v>0</v>
      </c>
      <c r="R25" s="2">
        <f t="shared" si="2"/>
        <v>305000</v>
      </c>
    </row>
    <row r="26" spans="1:18">
      <c r="A26" s="40">
        <f>beginning_bal!A31</f>
        <v>220400</v>
      </c>
      <c r="B26" s="40" t="str">
        <f>beginning_bal!B31</f>
        <v>Office Furniture</v>
      </c>
      <c r="C26" s="40">
        <f>beginning_bal!C31</f>
        <v>0</v>
      </c>
      <c r="D26" s="40">
        <f>beginning_bal!D31</f>
        <v>0</v>
      </c>
      <c r="E26" s="2"/>
      <c r="F26" s="2"/>
      <c r="G26" s="2">
        <f>IF($C26-$D26+$E26-$F26&gt;0,($C26-$D26+$E26-$F26),0)</f>
        <v>0</v>
      </c>
      <c r="H26" s="2">
        <f>IF($C26-$D26+$E26-$F26&gt;0,0,-($C26-$D26+$E26-$F26))</f>
        <v>0</v>
      </c>
      <c r="I26" s="78"/>
      <c r="J26" s="2"/>
      <c r="K26" s="2"/>
      <c r="L26" s="2">
        <f t="shared" si="5"/>
        <v>0</v>
      </c>
      <c r="M26" s="2">
        <f t="shared" si="6"/>
        <v>0</v>
      </c>
      <c r="N26" s="78"/>
      <c r="Q26" s="2">
        <f t="shared" si="1"/>
        <v>0</v>
      </c>
      <c r="R26" s="2">
        <f t="shared" si="2"/>
        <v>0</v>
      </c>
    </row>
    <row r="27" spans="1:18">
      <c r="A27" s="40">
        <f>beginning_bal!A32</f>
        <v>220500</v>
      </c>
      <c r="B27" s="40" t="str">
        <f>beginning_bal!B32</f>
        <v>Accumulated Depreciation-Office Furniture</v>
      </c>
      <c r="C27" s="40">
        <f>beginning_bal!C32</f>
        <v>0</v>
      </c>
      <c r="D27" s="40">
        <f>beginning_bal!D32</f>
        <v>0</v>
      </c>
      <c r="E27" s="2"/>
      <c r="F27" s="2"/>
      <c r="G27" s="2">
        <f t="shared" ref="G27:G53" si="7">IF($C27-$D27+$E27-$F27&gt;0,($C27-$D27+$E27-$F27),0)</f>
        <v>0</v>
      </c>
      <c r="H27" s="2">
        <f t="shared" ref="H27:H53" si="8">IF($C27-$D27+$E27-$F27&gt;0,0,-($C27-$D27+$E27-$F27))</f>
        <v>0</v>
      </c>
      <c r="I27" s="78"/>
      <c r="L27" s="2">
        <f t="shared" si="5"/>
        <v>0</v>
      </c>
      <c r="M27" s="2">
        <f t="shared" si="6"/>
        <v>0</v>
      </c>
      <c r="N27" s="78"/>
      <c r="Q27" s="2">
        <f t="shared" si="1"/>
        <v>0</v>
      </c>
      <c r="R27" s="2">
        <f t="shared" si="2"/>
        <v>0</v>
      </c>
    </row>
    <row r="28" spans="1:18">
      <c r="A28" s="40">
        <f>beginning_bal!A42</f>
        <v>300100</v>
      </c>
      <c r="B28" s="40" t="str">
        <f>beginning_bal!B42</f>
        <v>Payables-Income Taxes</v>
      </c>
      <c r="C28" s="40">
        <f>beginning_bal!C42</f>
        <v>0</v>
      </c>
      <c r="D28" s="40">
        <f>beginning_bal!D42</f>
        <v>0</v>
      </c>
      <c r="E28" s="2"/>
      <c r="F28" s="2"/>
      <c r="G28" s="2">
        <f t="shared" si="7"/>
        <v>0</v>
      </c>
      <c r="H28" s="2">
        <f t="shared" si="8"/>
        <v>0</v>
      </c>
      <c r="I28" s="78"/>
      <c r="L28" s="2">
        <f t="shared" si="5"/>
        <v>0</v>
      </c>
      <c r="M28" s="2">
        <f t="shared" si="6"/>
        <v>0</v>
      </c>
      <c r="N28" s="78"/>
      <c r="Q28" s="2">
        <f t="shared" si="1"/>
        <v>0</v>
      </c>
      <c r="R28" s="2">
        <f t="shared" si="2"/>
        <v>0</v>
      </c>
    </row>
    <row r="29" spans="1:18">
      <c r="A29" s="40">
        <f>beginning_bal!A43</f>
        <v>300200</v>
      </c>
      <c r="B29" s="40" t="str">
        <f>beginning_bal!B43</f>
        <v>Accounts Payable (Direct Posting Account)</v>
      </c>
      <c r="C29" s="40">
        <f>beginning_bal!C43</f>
        <v>0</v>
      </c>
      <c r="D29" s="40">
        <f>beginning_bal!D43</f>
        <v>47900</v>
      </c>
      <c r="E29" s="2">
        <f>'T Accounts'!B86</f>
        <v>0</v>
      </c>
      <c r="F29" s="2">
        <f>'T Accounts'!C86</f>
        <v>0</v>
      </c>
      <c r="G29" s="2">
        <f t="shared" si="7"/>
        <v>0</v>
      </c>
      <c r="H29" s="2">
        <f t="shared" si="8"/>
        <v>47900</v>
      </c>
      <c r="I29" s="78"/>
      <c r="K29" s="2"/>
      <c r="L29" s="2">
        <f t="shared" si="5"/>
        <v>0</v>
      </c>
      <c r="M29" s="2">
        <f t="shared" si="6"/>
        <v>47900</v>
      </c>
      <c r="N29" s="78"/>
      <c r="P29" s="2"/>
      <c r="Q29" s="2">
        <f t="shared" si="1"/>
        <v>0</v>
      </c>
      <c r="R29" s="2">
        <f t="shared" si="2"/>
        <v>47900</v>
      </c>
    </row>
    <row r="30" spans="1:18">
      <c r="A30" s="40">
        <f>beginning_bal!A44</f>
        <v>300300</v>
      </c>
      <c r="B30" s="40" t="str">
        <f>beginning_bal!B44</f>
        <v>Payables-Interest</v>
      </c>
      <c r="C30" s="40">
        <f>beginning_bal!C44</f>
        <v>0</v>
      </c>
      <c r="D30" s="40">
        <f>beginning_bal!D44</f>
        <v>0</v>
      </c>
      <c r="E30" s="2"/>
      <c r="F30" s="2"/>
      <c r="G30" s="2">
        <f t="shared" si="7"/>
        <v>0</v>
      </c>
      <c r="H30" s="2">
        <f t="shared" si="8"/>
        <v>0</v>
      </c>
      <c r="I30" s="78"/>
      <c r="L30" s="2">
        <f t="shared" si="5"/>
        <v>0</v>
      </c>
      <c r="M30" s="2">
        <f t="shared" si="6"/>
        <v>0</v>
      </c>
      <c r="N30" s="78"/>
      <c r="O30" s="2"/>
      <c r="Q30" s="2">
        <f t="shared" si="1"/>
        <v>0</v>
      </c>
      <c r="R30" s="2">
        <f t="shared" si="2"/>
        <v>0</v>
      </c>
    </row>
    <row r="31" spans="1:18">
      <c r="A31" s="40">
        <f>beginning_bal!A45</f>
        <v>300400</v>
      </c>
      <c r="B31" s="40" t="str">
        <f>beginning_bal!B45</f>
        <v>Payables-Short-Term Notes</v>
      </c>
      <c r="C31" s="40">
        <f>beginning_bal!C45</f>
        <v>0</v>
      </c>
      <c r="D31" s="40">
        <f>beginning_bal!D45</f>
        <v>0</v>
      </c>
      <c r="E31" s="2"/>
      <c r="F31" s="2"/>
      <c r="G31" s="2">
        <f t="shared" si="7"/>
        <v>0</v>
      </c>
      <c r="H31" s="2">
        <f t="shared" si="8"/>
        <v>0</v>
      </c>
      <c r="I31" s="78"/>
      <c r="J31" s="2"/>
      <c r="K31" s="2"/>
      <c r="L31" s="2">
        <f t="shared" si="5"/>
        <v>0</v>
      </c>
      <c r="M31" s="2">
        <f t="shared" si="6"/>
        <v>0</v>
      </c>
      <c r="N31" s="78"/>
      <c r="O31" s="2"/>
      <c r="Q31" s="2">
        <f t="shared" si="1"/>
        <v>0</v>
      </c>
      <c r="R31" s="2">
        <f t="shared" si="2"/>
        <v>0</v>
      </c>
    </row>
    <row r="32" spans="1:18">
      <c r="A32" s="40">
        <f>beginning_bal!A46</f>
        <v>300500</v>
      </c>
      <c r="B32" s="40" t="str">
        <f>beginning_bal!B46</f>
        <v>Payables-Long-Term Notes</v>
      </c>
      <c r="C32" s="40">
        <f>beginning_bal!C46</f>
        <v>0</v>
      </c>
      <c r="D32" s="40">
        <f>beginning_bal!D46</f>
        <v>0</v>
      </c>
      <c r="E32" s="2"/>
      <c r="F32" s="2"/>
      <c r="G32" s="2">
        <f t="shared" si="7"/>
        <v>0</v>
      </c>
      <c r="H32" s="2">
        <f t="shared" si="8"/>
        <v>0</v>
      </c>
      <c r="I32" s="78"/>
      <c r="J32" s="2"/>
      <c r="K32" s="2"/>
      <c r="L32" s="2">
        <f t="shared" si="5"/>
        <v>0</v>
      </c>
      <c r="M32" s="2">
        <f t="shared" si="6"/>
        <v>0</v>
      </c>
      <c r="N32" s="78"/>
      <c r="O32" s="2"/>
      <c r="Q32" s="2">
        <f t="shared" si="1"/>
        <v>0</v>
      </c>
      <c r="R32" s="2">
        <f t="shared" si="2"/>
        <v>0</v>
      </c>
    </row>
    <row r="33" spans="1:18">
      <c r="A33" s="40">
        <f>beginning_bal!A47</f>
        <v>300600</v>
      </c>
      <c r="B33" s="40" t="str">
        <f>beginning_bal!B47</f>
        <v>Payables-Commissions</v>
      </c>
      <c r="C33" s="40">
        <f>beginning_bal!C47</f>
        <v>0</v>
      </c>
      <c r="D33" s="40">
        <f>beginning_bal!D47</f>
        <v>0</v>
      </c>
      <c r="E33" s="2"/>
      <c r="F33" s="2"/>
      <c r="G33" s="2">
        <f t="shared" si="7"/>
        <v>0</v>
      </c>
      <c r="H33" s="2">
        <f t="shared" si="8"/>
        <v>0</v>
      </c>
      <c r="I33" s="78"/>
      <c r="J33" s="2"/>
      <c r="K33" s="2"/>
      <c r="L33" s="2">
        <f t="shared" si="5"/>
        <v>0</v>
      </c>
      <c r="M33" s="2">
        <f t="shared" si="6"/>
        <v>0</v>
      </c>
      <c r="N33" s="78"/>
      <c r="O33" s="2"/>
      <c r="Q33" s="2">
        <f t="shared" si="1"/>
        <v>0</v>
      </c>
      <c r="R33" s="2">
        <f t="shared" si="2"/>
        <v>0</v>
      </c>
    </row>
    <row r="34" spans="1:18">
      <c r="A34" s="40">
        <f>beginning_bal!A48</f>
        <v>300700</v>
      </c>
      <c r="B34" s="40" t="str">
        <f>beginning_bal!B48</f>
        <v>Payables-Salaries and Wages</v>
      </c>
      <c r="C34" s="40">
        <f>beginning_bal!C48</f>
        <v>0</v>
      </c>
      <c r="D34" s="40">
        <f>beginning_bal!D48</f>
        <v>110000</v>
      </c>
      <c r="E34" s="2">
        <f>'T Accounts'!F86</f>
        <v>0</v>
      </c>
      <c r="F34" s="2">
        <f>'T Accounts'!G86</f>
        <v>0</v>
      </c>
      <c r="G34" s="2">
        <f t="shared" si="7"/>
        <v>0</v>
      </c>
      <c r="H34" s="2">
        <f t="shared" si="8"/>
        <v>110000</v>
      </c>
      <c r="I34" s="78"/>
      <c r="J34" s="2">
        <f>'T Accounts'!F89</f>
        <v>0</v>
      </c>
      <c r="K34" s="2">
        <f>'T Accounts'!G89</f>
        <v>0</v>
      </c>
      <c r="L34" s="2">
        <f t="shared" si="5"/>
        <v>0</v>
      </c>
      <c r="M34" s="2">
        <f t="shared" si="6"/>
        <v>110000</v>
      </c>
      <c r="N34" s="78"/>
      <c r="O34" s="2"/>
      <c r="P34" s="2"/>
      <c r="Q34" s="2">
        <f t="shared" si="1"/>
        <v>0</v>
      </c>
      <c r="R34" s="2">
        <f t="shared" si="2"/>
        <v>110000</v>
      </c>
    </row>
    <row r="35" spans="1:18">
      <c r="A35" s="40">
        <f>beginning_bal!A49</f>
        <v>300800</v>
      </c>
      <c r="B35" s="40" t="str">
        <f>beginning_bal!B49</f>
        <v>Accrued Expenses</v>
      </c>
      <c r="C35" s="40">
        <f>beginning_bal!C49</f>
        <v>0</v>
      </c>
      <c r="D35" s="40">
        <f>beginning_bal!D49</f>
        <v>988</v>
      </c>
      <c r="E35" s="2">
        <f>'T Accounts'!J86</f>
        <v>0</v>
      </c>
      <c r="F35" s="2">
        <f>'T Accounts'!K86</f>
        <v>0</v>
      </c>
      <c r="G35" s="2">
        <f t="shared" si="7"/>
        <v>0</v>
      </c>
      <c r="H35" s="2">
        <f t="shared" si="8"/>
        <v>988</v>
      </c>
      <c r="I35" s="78"/>
      <c r="J35" s="2">
        <f>'T Accounts'!J89</f>
        <v>0</v>
      </c>
      <c r="K35" s="2">
        <f>'T Accounts'!K89</f>
        <v>0</v>
      </c>
      <c r="L35" s="2">
        <f t="shared" si="5"/>
        <v>0</v>
      </c>
      <c r="M35" s="2">
        <f t="shared" si="6"/>
        <v>988</v>
      </c>
      <c r="N35" s="78"/>
      <c r="P35" s="2"/>
      <c r="Q35" s="2">
        <f t="shared" si="1"/>
        <v>0</v>
      </c>
      <c r="R35" s="2">
        <f t="shared" si="2"/>
        <v>988</v>
      </c>
    </row>
    <row r="36" spans="1:18">
      <c r="A36" s="40">
        <f>beginning_bal!A50</f>
        <v>310000</v>
      </c>
      <c r="B36" s="40" t="str">
        <f>beginning_bal!B50</f>
        <v>Goods Receipt / Invoice Receipt Account</v>
      </c>
      <c r="C36" s="40">
        <f>beginning_bal!C50</f>
        <v>0</v>
      </c>
      <c r="D36" s="40">
        <f>beginning_bal!D50</f>
        <v>0</v>
      </c>
      <c r="E36" s="2"/>
      <c r="F36" s="2"/>
      <c r="G36" s="2">
        <f t="shared" si="7"/>
        <v>0</v>
      </c>
      <c r="H36" s="2">
        <f t="shared" si="8"/>
        <v>0</v>
      </c>
      <c r="I36" s="78"/>
      <c r="J36" s="2"/>
      <c r="L36" s="2">
        <f t="shared" si="5"/>
        <v>0</v>
      </c>
      <c r="M36" s="2">
        <f t="shared" si="6"/>
        <v>0</v>
      </c>
      <c r="N36" s="78"/>
      <c r="P36" s="2"/>
      <c r="Q36" s="2">
        <f t="shared" si="1"/>
        <v>0</v>
      </c>
      <c r="R36" s="2">
        <f t="shared" si="2"/>
        <v>0</v>
      </c>
    </row>
    <row r="37" spans="1:18">
      <c r="A37" s="40">
        <f>beginning_bal!A51</f>
        <v>320000</v>
      </c>
      <c r="B37" s="40" t="str">
        <f>beginning_bal!B51</f>
        <v>Accrued Tax – Output</v>
      </c>
      <c r="C37" s="40">
        <f>beginning_bal!C51</f>
        <v>0</v>
      </c>
      <c r="D37" s="40">
        <f>beginning_bal!D51</f>
        <v>3063</v>
      </c>
      <c r="E37" s="2">
        <f>'T Accounts'!N86</f>
        <v>0</v>
      </c>
      <c r="F37" s="2">
        <f>'T Accounts'!O86</f>
        <v>0</v>
      </c>
      <c r="G37" s="2">
        <f t="shared" si="7"/>
        <v>0</v>
      </c>
      <c r="H37" s="2">
        <f t="shared" si="8"/>
        <v>3063</v>
      </c>
      <c r="I37" s="78"/>
      <c r="J37" s="2"/>
      <c r="L37" s="2">
        <f t="shared" si="5"/>
        <v>0</v>
      </c>
      <c r="M37" s="2">
        <f t="shared" si="6"/>
        <v>3063</v>
      </c>
      <c r="N37" s="78"/>
      <c r="P37" s="2"/>
      <c r="Q37" s="2">
        <f>IF($L37-$M37+$O37-$P37&gt;0,($L37-$M37+$O37-$P37),0)</f>
        <v>0</v>
      </c>
      <c r="R37" s="2">
        <f>IF($L37-$M37+$O37-$P37&gt;0,0,-($L37-$M37+$O37-$P37))</f>
        <v>3063</v>
      </c>
    </row>
    <row r="38" spans="1:18">
      <c r="A38" s="40">
        <f>beginning_bal!A52</f>
        <v>321000</v>
      </c>
      <c r="B38" s="40" t="str">
        <f>beginning_bal!B52</f>
        <v>Accrued Tax- Input</v>
      </c>
      <c r="C38" s="40">
        <f>beginning_bal!C52</f>
        <v>0</v>
      </c>
      <c r="D38" s="40">
        <f>beginning_bal!D52</f>
        <v>0</v>
      </c>
      <c r="E38" s="2"/>
      <c r="F38" s="2"/>
      <c r="G38" s="2">
        <f t="shared" si="7"/>
        <v>0</v>
      </c>
      <c r="H38" s="2">
        <f t="shared" si="8"/>
        <v>0</v>
      </c>
      <c r="I38" s="78"/>
      <c r="J38" s="2"/>
      <c r="L38" s="2">
        <f t="shared" si="5"/>
        <v>0</v>
      </c>
      <c r="M38" s="2">
        <f t="shared" si="6"/>
        <v>0</v>
      </c>
      <c r="N38" s="78"/>
      <c r="O38" s="2"/>
      <c r="P38" s="2"/>
      <c r="Q38" s="2">
        <f>IF($L38-$M38+$O38-$P38&gt;0,($L38-$M38+$O38-$P38),0)</f>
        <v>0</v>
      </c>
      <c r="R38" s="2">
        <f>IF($L38-$M38+$O38-$P38&gt;0,0,-($L38-$M38+$O38-$P38))</f>
        <v>0</v>
      </c>
    </row>
    <row r="39" spans="1:18">
      <c r="A39" s="40">
        <f>beginning_bal!A53</f>
        <v>322000</v>
      </c>
      <c r="B39" s="40" t="str">
        <f>beginning_bal!B53</f>
        <v>Unearned Revenues</v>
      </c>
      <c r="C39" s="40">
        <f>beginning_bal!C53</f>
        <v>0</v>
      </c>
      <c r="D39" s="40">
        <f>beginning_bal!D53</f>
        <v>0</v>
      </c>
      <c r="E39" s="2"/>
      <c r="F39" s="2"/>
      <c r="G39" s="2">
        <f t="shared" si="7"/>
        <v>0</v>
      </c>
      <c r="H39" s="2">
        <f t="shared" si="8"/>
        <v>0</v>
      </c>
      <c r="I39" s="78"/>
      <c r="L39" s="2">
        <f t="shared" si="5"/>
        <v>0</v>
      </c>
      <c r="M39" s="2">
        <f t="shared" si="6"/>
        <v>0</v>
      </c>
      <c r="N39" s="78"/>
      <c r="O39" s="2"/>
      <c r="P39" s="2"/>
      <c r="Q39" s="2">
        <f t="shared" ref="Q39:Q53" si="9">IF($L39-$M39+$O39-$P39&gt;0,($L39-$M39+$O39-$P39),0)</f>
        <v>0</v>
      </c>
      <c r="R39" s="2">
        <f t="shared" ref="R39:R53" si="10">IF($L39-$M39+$O39-$P39&gt;0,0,-($L39-$M39+$O39-$P39))</f>
        <v>0</v>
      </c>
    </row>
    <row r="40" spans="1:18">
      <c r="A40" s="40">
        <f>beginning_bal!A54</f>
        <v>329000</v>
      </c>
      <c r="B40" s="40" t="str">
        <f>beginning_bal!B54</f>
        <v>Common Stock</v>
      </c>
      <c r="C40" s="40">
        <f>beginning_bal!C54</f>
        <v>0</v>
      </c>
      <c r="D40" s="40">
        <f>beginning_bal!D54</f>
        <v>1000000</v>
      </c>
      <c r="E40" s="2">
        <f>'T Accounts'!B100</f>
        <v>0</v>
      </c>
      <c r="F40" s="2">
        <f>'T Accounts'!C100</f>
        <v>0</v>
      </c>
      <c r="G40" s="2">
        <f t="shared" si="7"/>
        <v>0</v>
      </c>
      <c r="H40" s="2">
        <f t="shared" si="8"/>
        <v>1000000</v>
      </c>
      <c r="I40" s="78"/>
      <c r="J40" s="2"/>
      <c r="L40" s="2">
        <f t="shared" si="5"/>
        <v>0</v>
      </c>
      <c r="M40" s="2">
        <f t="shared" si="6"/>
        <v>1000000</v>
      </c>
      <c r="N40" s="78"/>
      <c r="O40" s="2"/>
      <c r="P40" s="2"/>
      <c r="Q40" s="2">
        <f t="shared" si="9"/>
        <v>0</v>
      </c>
      <c r="R40" s="2">
        <f t="shared" si="10"/>
        <v>1000000</v>
      </c>
    </row>
    <row r="41" spans="1:18">
      <c r="A41" s="40">
        <f>beginning_bal!A55</f>
        <v>329100</v>
      </c>
      <c r="B41" s="40" t="str">
        <f>beginning_bal!B55</f>
        <v>Additional Paid-in-Capital</v>
      </c>
      <c r="C41" s="40">
        <f>beginning_bal!C55</f>
        <v>0</v>
      </c>
      <c r="D41" s="40">
        <f>beginning_bal!D55</f>
        <v>0</v>
      </c>
      <c r="E41" s="2"/>
      <c r="F41" s="2"/>
      <c r="G41" s="2">
        <f t="shared" si="7"/>
        <v>0</v>
      </c>
      <c r="H41" s="2">
        <f t="shared" si="8"/>
        <v>0</v>
      </c>
      <c r="I41" s="78"/>
      <c r="J41" s="2"/>
      <c r="L41" s="2">
        <f t="shared" si="5"/>
        <v>0</v>
      </c>
      <c r="M41" s="2">
        <f t="shared" si="6"/>
        <v>0</v>
      </c>
      <c r="N41" s="78"/>
      <c r="O41" s="2"/>
      <c r="P41" s="2"/>
      <c r="Q41" s="2">
        <f t="shared" si="9"/>
        <v>0</v>
      </c>
      <c r="R41" s="2">
        <f t="shared" si="10"/>
        <v>0</v>
      </c>
    </row>
    <row r="42" spans="1:18">
      <c r="A42" s="40">
        <f>beginning_bal!A56</f>
        <v>330010</v>
      </c>
      <c r="B42" s="40" t="str">
        <f>beginning_bal!B56</f>
        <v>Retained Earnings (Direct Posting)</v>
      </c>
      <c r="C42" s="40">
        <f>beginning_bal!C56</f>
        <v>0</v>
      </c>
      <c r="D42" s="40">
        <f>beginning_bal!D56</f>
        <v>618009</v>
      </c>
      <c r="E42" s="2">
        <f>'T Accounts'!J100</f>
        <v>0</v>
      </c>
      <c r="F42" s="2">
        <f>'T Accounts'!K100</f>
        <v>0</v>
      </c>
      <c r="G42" s="2">
        <f t="shared" si="7"/>
        <v>0</v>
      </c>
      <c r="H42" s="2">
        <f t="shared" si="8"/>
        <v>618009</v>
      </c>
      <c r="I42" s="78"/>
      <c r="J42" s="2"/>
      <c r="K42" s="2"/>
      <c r="L42" s="2">
        <f t="shared" si="5"/>
        <v>0</v>
      </c>
      <c r="M42" s="2">
        <f t="shared" si="6"/>
        <v>618009</v>
      </c>
      <c r="N42" s="78"/>
      <c r="O42" s="2"/>
      <c r="P42" s="2">
        <f>O43-SUM(P44:P53)</f>
        <v>0</v>
      </c>
      <c r="Q42" s="2">
        <f t="shared" si="9"/>
        <v>0</v>
      </c>
      <c r="R42" s="2">
        <f t="shared" si="10"/>
        <v>618009</v>
      </c>
    </row>
    <row r="43" spans="1:18">
      <c r="A43" s="40">
        <f>beginning_bal!A57</f>
        <v>600000</v>
      </c>
      <c r="B43" s="40" t="str">
        <f>beginning_bal!B57</f>
        <v>Sales Revenue</v>
      </c>
      <c r="C43" s="40">
        <f>beginning_bal!C57</f>
        <v>0</v>
      </c>
      <c r="D43" s="40">
        <f>beginning_bal!D57</f>
        <v>0</v>
      </c>
      <c r="E43" s="2">
        <f>'T Accounts'!B115</f>
        <v>0</v>
      </c>
      <c r="F43" s="2">
        <f>'T Accounts'!C115</f>
        <v>0</v>
      </c>
      <c r="G43" s="2">
        <f t="shared" si="7"/>
        <v>0</v>
      </c>
      <c r="H43" s="2">
        <f t="shared" si="8"/>
        <v>0</v>
      </c>
      <c r="I43" s="78"/>
      <c r="L43" s="2">
        <f t="shared" si="5"/>
        <v>0</v>
      </c>
      <c r="M43" s="2">
        <f t="shared" si="6"/>
        <v>0</v>
      </c>
      <c r="N43" s="78"/>
      <c r="O43" s="2">
        <f>M43</f>
        <v>0</v>
      </c>
      <c r="P43" s="2"/>
      <c r="Q43" s="2">
        <f t="shared" si="9"/>
        <v>0</v>
      </c>
      <c r="R43" s="2">
        <f t="shared" si="10"/>
        <v>0</v>
      </c>
    </row>
    <row r="44" spans="1:18">
      <c r="A44" s="40">
        <f>beginning_bal!A58</f>
        <v>610000</v>
      </c>
      <c r="B44" s="40" t="str">
        <f>beginning_bal!B58</f>
        <v>Sales Discount</v>
      </c>
      <c r="C44" s="40">
        <f>beginning_bal!C58</f>
        <v>0</v>
      </c>
      <c r="D44" s="40">
        <f>beginning_bal!D58</f>
        <v>0</v>
      </c>
      <c r="E44" s="2">
        <f>'T Accounts'!F115</f>
        <v>0</v>
      </c>
      <c r="F44" s="2">
        <f>'T Accounts'!G115</f>
        <v>0</v>
      </c>
      <c r="G44" s="2">
        <f t="shared" si="7"/>
        <v>0</v>
      </c>
      <c r="H44" s="2">
        <f t="shared" si="8"/>
        <v>0</v>
      </c>
      <c r="I44" s="78"/>
      <c r="J44" s="2"/>
      <c r="L44" s="2">
        <f t="shared" si="5"/>
        <v>0</v>
      </c>
      <c r="M44" s="2">
        <f t="shared" si="6"/>
        <v>0</v>
      </c>
      <c r="N44" s="78"/>
      <c r="O44" s="2"/>
      <c r="P44" s="2">
        <f>L44</f>
        <v>0</v>
      </c>
      <c r="Q44" s="2">
        <f t="shared" si="9"/>
        <v>0</v>
      </c>
      <c r="R44" s="2">
        <f t="shared" si="10"/>
        <v>0</v>
      </c>
    </row>
    <row r="45" spans="1:18">
      <c r="A45" s="40">
        <f>beginning_bal!A64</f>
        <v>700000</v>
      </c>
      <c r="B45" s="40" t="str">
        <f>beginning_bal!B64</f>
        <v>Labor</v>
      </c>
      <c r="C45" s="40">
        <f>beginning_bal!C64</f>
        <v>0</v>
      </c>
      <c r="D45" s="40">
        <f>beginning_bal!D64</f>
        <v>0</v>
      </c>
      <c r="E45" s="2">
        <f>'T Accounts'!J115</f>
        <v>0</v>
      </c>
      <c r="F45" s="2">
        <f>'T Accounts'!K115</f>
        <v>0</v>
      </c>
      <c r="G45" s="2">
        <f t="shared" si="7"/>
        <v>0</v>
      </c>
      <c r="H45" s="2">
        <f t="shared" si="8"/>
        <v>0</v>
      </c>
      <c r="I45" s="78"/>
      <c r="J45" s="2">
        <f>'T Accounts'!J118</f>
        <v>0</v>
      </c>
      <c r="K45" s="2">
        <f>'T Accounts'!K118</f>
        <v>0</v>
      </c>
      <c r="L45" s="2">
        <f t="shared" si="5"/>
        <v>0</v>
      </c>
      <c r="M45" s="2">
        <f t="shared" si="6"/>
        <v>0</v>
      </c>
      <c r="N45" s="78"/>
      <c r="O45" s="2"/>
      <c r="P45" s="2">
        <f>L45</f>
        <v>0</v>
      </c>
      <c r="Q45" s="2">
        <f t="shared" si="9"/>
        <v>0</v>
      </c>
      <c r="R45" s="2">
        <f t="shared" si="10"/>
        <v>0</v>
      </c>
    </row>
    <row r="46" spans="1:18">
      <c r="A46" s="40">
        <f>beginning_bal!A69</f>
        <v>740000</v>
      </c>
      <c r="B46" s="40" t="str">
        <f>beginning_bal!B69</f>
        <v>Supplies Expense</v>
      </c>
      <c r="C46" s="40">
        <f>beginning_bal!C69</f>
        <v>0</v>
      </c>
      <c r="D46" s="40">
        <f>beginning_bal!D69</f>
        <v>0</v>
      </c>
      <c r="E46" s="2">
        <f>'T Accounts'!N115</f>
        <v>0</v>
      </c>
      <c r="F46" s="2">
        <f>'T Accounts'!O115</f>
        <v>0</v>
      </c>
      <c r="G46" s="2">
        <f t="shared" si="7"/>
        <v>0</v>
      </c>
      <c r="H46" s="2">
        <f t="shared" si="8"/>
        <v>0</v>
      </c>
      <c r="I46" s="78"/>
      <c r="J46" s="2">
        <f>'T Accounts'!N118</f>
        <v>0</v>
      </c>
      <c r="K46" s="2">
        <f>'T Accounts'!O118</f>
        <v>0</v>
      </c>
      <c r="L46" s="2">
        <f t="shared" si="5"/>
        <v>0</v>
      </c>
      <c r="M46" s="2">
        <f t="shared" si="6"/>
        <v>0</v>
      </c>
      <c r="N46" s="78"/>
      <c r="O46" s="2"/>
      <c r="P46" s="2">
        <f t="shared" ref="P46:P53" si="11">L46</f>
        <v>0</v>
      </c>
      <c r="Q46" s="2">
        <f t="shared" si="9"/>
        <v>0</v>
      </c>
      <c r="R46" s="2">
        <f t="shared" si="10"/>
        <v>0</v>
      </c>
    </row>
    <row r="47" spans="1:18">
      <c r="A47" s="40">
        <f>beginning_bal!A72</f>
        <v>740300</v>
      </c>
      <c r="B47" s="40" t="str">
        <f>beginning_bal!B72</f>
        <v>Rent Expense</v>
      </c>
      <c r="C47" s="40">
        <f>beginning_bal!C72</f>
        <v>0</v>
      </c>
      <c r="D47" s="40">
        <f>beginning_bal!D72</f>
        <v>0</v>
      </c>
      <c r="E47" s="2">
        <f>'T Accounts'!B128</f>
        <v>0</v>
      </c>
      <c r="F47" s="2">
        <f>'T Accounts'!C128</f>
        <v>0</v>
      </c>
      <c r="G47" s="2">
        <f>IF($C47-$D47+$E47-$F47&gt;0,($C47-$D47+$E47-$F47),0)</f>
        <v>0</v>
      </c>
      <c r="H47" s="2">
        <f>IF($C47-$D47+$E47-$F47&gt;0,0,-($C47-$D47+$E47-$F47))</f>
        <v>0</v>
      </c>
      <c r="I47" s="78"/>
      <c r="J47" s="2">
        <f>'T Accounts'!B131</f>
        <v>0</v>
      </c>
      <c r="K47" s="2">
        <f>'T Accounts'!C131</f>
        <v>0</v>
      </c>
      <c r="L47" s="2">
        <f t="shared" si="5"/>
        <v>0</v>
      </c>
      <c r="M47" s="2">
        <f t="shared" si="6"/>
        <v>0</v>
      </c>
      <c r="N47" s="78"/>
      <c r="O47" s="2"/>
      <c r="P47" s="2">
        <f t="shared" si="11"/>
        <v>0</v>
      </c>
      <c r="Q47" s="2">
        <f t="shared" si="9"/>
        <v>0</v>
      </c>
      <c r="R47" s="2">
        <f t="shared" si="10"/>
        <v>0</v>
      </c>
    </row>
    <row r="48" spans="1:18">
      <c r="A48" s="40">
        <f>beginning_bal!A73</f>
        <v>740400</v>
      </c>
      <c r="B48" s="40" t="str">
        <f>beginning_bal!B73</f>
        <v>Insurance Expense</v>
      </c>
      <c r="C48" s="40">
        <f>beginning_bal!C73</f>
        <v>0</v>
      </c>
      <c r="D48" s="40">
        <f>beginning_bal!D73</f>
        <v>0</v>
      </c>
      <c r="E48" s="2">
        <f>'T Accounts'!F128</f>
        <v>0</v>
      </c>
      <c r="F48" s="2">
        <f>'T Accounts'!G128</f>
        <v>0</v>
      </c>
      <c r="G48" s="2">
        <f t="shared" si="7"/>
        <v>0</v>
      </c>
      <c r="H48" s="2">
        <f t="shared" si="8"/>
        <v>0</v>
      </c>
      <c r="I48" s="78"/>
      <c r="J48" s="2">
        <f>'T Accounts'!F131</f>
        <v>0</v>
      </c>
      <c r="K48" s="2">
        <f>'T Accounts'!G131</f>
        <v>0</v>
      </c>
      <c r="L48" s="2">
        <f t="shared" si="5"/>
        <v>0</v>
      </c>
      <c r="M48" s="2">
        <f t="shared" si="6"/>
        <v>0</v>
      </c>
      <c r="N48" s="78"/>
      <c r="O48" s="2"/>
      <c r="P48" s="2">
        <f t="shared" si="11"/>
        <v>0</v>
      </c>
      <c r="Q48" s="2">
        <f t="shared" si="9"/>
        <v>0</v>
      </c>
      <c r="R48" s="2">
        <f t="shared" si="10"/>
        <v>0</v>
      </c>
    </row>
    <row r="49" spans="1:18">
      <c r="A49" s="40">
        <f>beginning_bal!A81</f>
        <v>741200</v>
      </c>
      <c r="B49" s="40" t="str">
        <f>beginning_bal!B81</f>
        <v>Bad Debt Expense</v>
      </c>
      <c r="C49" s="40">
        <f>beginning_bal!C81</f>
        <v>0</v>
      </c>
      <c r="D49" s="40">
        <f>beginning_bal!D81</f>
        <v>0</v>
      </c>
      <c r="E49" s="2">
        <f>'T Accounts'!J128</f>
        <v>0</v>
      </c>
      <c r="F49" s="2">
        <f>'T Accounts'!K128</f>
        <v>0</v>
      </c>
      <c r="G49" s="2">
        <f t="shared" si="7"/>
        <v>0</v>
      </c>
      <c r="H49" s="2">
        <f t="shared" si="8"/>
        <v>0</v>
      </c>
      <c r="I49" s="78"/>
      <c r="J49" s="2">
        <f>'T Accounts'!J131</f>
        <v>0</v>
      </c>
      <c r="K49" s="2">
        <f>'T Accounts'!K131</f>
        <v>0</v>
      </c>
      <c r="L49" s="2">
        <f t="shared" si="5"/>
        <v>0</v>
      </c>
      <c r="M49" s="2">
        <f t="shared" si="6"/>
        <v>0</v>
      </c>
      <c r="N49" s="78"/>
      <c r="O49" s="2"/>
      <c r="P49" s="2">
        <f t="shared" si="11"/>
        <v>0</v>
      </c>
      <c r="Q49" s="2">
        <f t="shared" si="9"/>
        <v>0</v>
      </c>
      <c r="R49" s="2">
        <f t="shared" si="10"/>
        <v>0</v>
      </c>
    </row>
    <row r="50" spans="1:18">
      <c r="A50" s="40">
        <f>beginning_bal!A84</f>
        <v>741500</v>
      </c>
      <c r="B50" s="40" t="str">
        <f>beginning_bal!B84</f>
        <v>Utilities (electricity &amp; phone)</v>
      </c>
      <c r="C50" s="40">
        <f>beginning_bal!C84</f>
        <v>0</v>
      </c>
      <c r="D50" s="40">
        <f>beginning_bal!D84</f>
        <v>0</v>
      </c>
      <c r="E50" s="2">
        <f>'T Accounts'!N128</f>
        <v>0</v>
      </c>
      <c r="F50" s="2">
        <f>'T Accounts'!O128</f>
        <v>0</v>
      </c>
      <c r="G50" s="2">
        <f t="shared" si="7"/>
        <v>0</v>
      </c>
      <c r="H50" s="2">
        <f t="shared" si="8"/>
        <v>0</v>
      </c>
      <c r="I50" s="78"/>
      <c r="J50" s="2">
        <f>'T Accounts'!N131</f>
        <v>0</v>
      </c>
      <c r="K50" s="2">
        <f>'T Accounts'!O131</f>
        <v>0</v>
      </c>
      <c r="L50" s="2">
        <f t="shared" si="5"/>
        <v>0</v>
      </c>
      <c r="M50" s="2">
        <f t="shared" si="6"/>
        <v>0</v>
      </c>
      <c r="N50" s="78"/>
      <c r="O50" s="2"/>
      <c r="P50" s="2">
        <f t="shared" si="11"/>
        <v>0</v>
      </c>
      <c r="Q50" s="2">
        <f t="shared" si="9"/>
        <v>0</v>
      </c>
      <c r="R50" s="2">
        <f t="shared" si="10"/>
        <v>0</v>
      </c>
    </row>
    <row r="51" spans="1:18">
      <c r="A51" s="40">
        <f>beginning_bal!A87</f>
        <v>741800</v>
      </c>
      <c r="B51" s="40" t="str">
        <f>beginning_bal!B87</f>
        <v>Depreciation Expense</v>
      </c>
      <c r="C51" s="40">
        <f>beginning_bal!C87</f>
        <v>0</v>
      </c>
      <c r="D51" s="40">
        <f>beginning_bal!D87</f>
        <v>0</v>
      </c>
      <c r="E51" s="2">
        <f>'T Accounts'!B144</f>
        <v>0</v>
      </c>
      <c r="F51" s="2">
        <f>'T Accounts'!C144</f>
        <v>0</v>
      </c>
      <c r="G51" s="2">
        <f t="shared" si="7"/>
        <v>0</v>
      </c>
      <c r="H51" s="2">
        <f t="shared" si="8"/>
        <v>0</v>
      </c>
      <c r="I51" s="78"/>
      <c r="J51" s="2">
        <f>'T Accounts'!B147</f>
        <v>0</v>
      </c>
      <c r="K51" s="2">
        <f>'T Accounts'!C147</f>
        <v>0</v>
      </c>
      <c r="L51" s="2">
        <f t="shared" ref="L51:L53" si="12">IF($G51-$H51+$J51-$K51&gt;0,($G51-$H51+$J51-$K51),0)</f>
        <v>0</v>
      </c>
      <c r="M51" s="2">
        <f t="shared" si="6"/>
        <v>0</v>
      </c>
      <c r="N51" s="78"/>
      <c r="O51" s="2"/>
      <c r="P51" s="2">
        <f t="shared" si="11"/>
        <v>0</v>
      </c>
      <c r="Q51" s="2">
        <f t="shared" si="9"/>
        <v>0</v>
      </c>
      <c r="R51" s="2">
        <f t="shared" si="10"/>
        <v>0</v>
      </c>
    </row>
    <row r="52" spans="1:18">
      <c r="A52" s="40">
        <f>beginning_bal!A88</f>
        <v>741900</v>
      </c>
      <c r="B52" s="40" t="str">
        <f>beginning_bal!B88</f>
        <v>Advertising Expense</v>
      </c>
      <c r="C52" s="40">
        <f>beginning_bal!C88</f>
        <v>0</v>
      </c>
      <c r="D52" s="40">
        <f>beginning_bal!D88</f>
        <v>0</v>
      </c>
      <c r="E52" s="2">
        <f>'T Accounts'!F144</f>
        <v>0</v>
      </c>
      <c r="F52" s="2">
        <f>'T Accounts'!G144</f>
        <v>0</v>
      </c>
      <c r="G52" s="2">
        <f t="shared" si="7"/>
        <v>0</v>
      </c>
      <c r="H52" s="2">
        <f t="shared" si="8"/>
        <v>0</v>
      </c>
      <c r="I52" s="78"/>
      <c r="L52" s="2">
        <f t="shared" si="12"/>
        <v>0</v>
      </c>
      <c r="M52" s="2">
        <f t="shared" ref="M52:M53" si="13">IF($G52-$H52+$J52-$K52&gt;0,0,-($G52-$H52+$J52-$K52))</f>
        <v>0</v>
      </c>
      <c r="N52" s="78"/>
      <c r="O52" s="2"/>
      <c r="P52" s="2">
        <f t="shared" si="11"/>
        <v>0</v>
      </c>
      <c r="Q52" s="2">
        <f t="shared" si="9"/>
        <v>0</v>
      </c>
      <c r="R52" s="2">
        <f t="shared" si="10"/>
        <v>0</v>
      </c>
    </row>
    <row r="53" spans="1:18">
      <c r="A53" s="40">
        <f>beginning_bal!A94</f>
        <v>780000</v>
      </c>
      <c r="B53" s="40" t="str">
        <f>beginning_bal!B94</f>
        <v>Cost of Goods Sold</v>
      </c>
      <c r="C53" s="40">
        <f>beginning_bal!C94</f>
        <v>0</v>
      </c>
      <c r="D53" s="40">
        <f>beginning_bal!D94</f>
        <v>0</v>
      </c>
      <c r="E53" s="2">
        <f>'T Accounts'!N144</f>
        <v>0</v>
      </c>
      <c r="F53" s="2">
        <f>'T Accounts'!O144</f>
        <v>0</v>
      </c>
      <c r="G53" s="2">
        <f t="shared" si="7"/>
        <v>0</v>
      </c>
      <c r="H53" s="2">
        <f t="shared" si="8"/>
        <v>0</v>
      </c>
      <c r="I53" s="78"/>
      <c r="J53" s="2">
        <f>'T Accounts'!N147</f>
        <v>0</v>
      </c>
      <c r="K53" s="2">
        <f>'T Accounts'!O147</f>
        <v>0</v>
      </c>
      <c r="L53" s="2">
        <f t="shared" si="12"/>
        <v>0</v>
      </c>
      <c r="M53" s="2">
        <f t="shared" si="13"/>
        <v>0</v>
      </c>
      <c r="N53" s="78"/>
      <c r="O53" s="2"/>
      <c r="P53" s="2">
        <f t="shared" si="11"/>
        <v>0</v>
      </c>
      <c r="Q53" s="2">
        <f t="shared" si="9"/>
        <v>0</v>
      </c>
      <c r="R53" s="2">
        <f t="shared" si="10"/>
        <v>0</v>
      </c>
    </row>
    <row r="54" spans="1:18">
      <c r="B54" s="23"/>
      <c r="E54" s="2"/>
      <c r="F54" s="2"/>
      <c r="G54" s="2"/>
      <c r="H54" s="2"/>
      <c r="J54" s="2"/>
      <c r="L54" s="2"/>
      <c r="M54" s="2"/>
      <c r="O54" s="2"/>
      <c r="P54" s="2"/>
      <c r="Q54" s="2"/>
      <c r="R54" s="2"/>
    </row>
    <row r="55" spans="1:18">
      <c r="C55" s="2">
        <f t="shared" ref="C55:H55" si="14">SUM(C6:C54)</f>
        <v>2087460</v>
      </c>
      <c r="D55" s="2">
        <f t="shared" si="14"/>
        <v>2087460</v>
      </c>
      <c r="E55" s="2">
        <f t="shared" si="14"/>
        <v>0</v>
      </c>
      <c r="F55" s="2">
        <f t="shared" si="14"/>
        <v>0</v>
      </c>
      <c r="G55" s="2">
        <f t="shared" si="14"/>
        <v>2087460</v>
      </c>
      <c r="H55" s="2">
        <f t="shared" si="14"/>
        <v>2087460</v>
      </c>
      <c r="I55" s="2"/>
      <c r="J55" s="2">
        <f>SUM(J6:J54)</f>
        <v>0</v>
      </c>
      <c r="K55" s="2">
        <f>SUM(K6:K54)</f>
        <v>0</v>
      </c>
      <c r="L55" s="2">
        <f>SUM(L6:L54)</f>
        <v>2087460</v>
      </c>
      <c r="M55" s="2">
        <f>SUM(M6:M54)</f>
        <v>2087460</v>
      </c>
      <c r="N55" s="2"/>
      <c r="O55" s="2">
        <f>SUM(O6:O54)</f>
        <v>0</v>
      </c>
      <c r="P55" s="2">
        <f>SUM(P6:P54)</f>
        <v>0</v>
      </c>
      <c r="Q55" s="2">
        <f>SUM(Q6:Q54)</f>
        <v>2087460</v>
      </c>
      <c r="R55" s="2">
        <f>SUM(R6:R54)</f>
        <v>2087460</v>
      </c>
    </row>
    <row r="58" spans="1:18">
      <c r="K58" s="2"/>
      <c r="P58" s="2"/>
    </row>
  </sheetData>
  <customSheetViews>
    <customSheetView guid="{CF47C955-FD15-41EA-B720-35F935A5C79E}" showPageBreaks="1" fitToPage="1" showRuler="0">
      <selection activeCell="D33" sqref="D33"/>
      <printOptions gridLines="1"/>
      <pageSetup scale="61" orientation="landscape"/>
      <headerFooter alignWithMargins="0"/>
    </customSheetView>
  </customSheetViews>
  <mergeCells count="10">
    <mergeCell ref="O3:Q3"/>
    <mergeCell ref="C4:D4"/>
    <mergeCell ref="E4:F4"/>
    <mergeCell ref="G4:H4"/>
    <mergeCell ref="L4:M4"/>
    <mergeCell ref="J4:K4"/>
    <mergeCell ref="Q4:R4"/>
    <mergeCell ref="O4:P4"/>
    <mergeCell ref="I2:I5"/>
    <mergeCell ref="N2:N5"/>
  </mergeCells>
  <phoneticPr fontId="0" type="noConversion"/>
  <printOptions gridLines="1"/>
  <pageMargins left="0.75" right="0.75" top="0.49" bottom="0.47" header="0.32" footer="0.31"/>
  <pageSetup scale="6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B14" sqref="B14"/>
    </sheetView>
  </sheetViews>
  <sheetFormatPr baseColWidth="10" defaultColWidth="8.83203125" defaultRowHeight="12" x14ac:dyDescent="0"/>
  <cols>
    <col min="1" max="1" width="9.5" style="39" customWidth="1"/>
    <col min="2" max="2" width="45.6640625" style="1" bestFit="1" customWidth="1"/>
    <col min="5" max="5" width="90.6640625" style="1" customWidth="1"/>
  </cols>
  <sheetData>
    <row r="1" spans="1:5">
      <c r="A1" s="38"/>
      <c r="B1" s="35" t="s">
        <v>27</v>
      </c>
    </row>
    <row r="2" spans="1:5">
      <c r="A2" s="40">
        <v>100000</v>
      </c>
      <c r="B2" t="s">
        <v>28</v>
      </c>
      <c r="E2"/>
    </row>
    <row r="3" spans="1:5">
      <c r="A3" s="40">
        <v>101000</v>
      </c>
      <c r="B3" t="s">
        <v>29</v>
      </c>
      <c r="E3"/>
    </row>
    <row r="4" spans="1:5">
      <c r="A4" s="40">
        <v>110000</v>
      </c>
      <c r="B4" t="s">
        <v>122</v>
      </c>
      <c r="E4"/>
    </row>
    <row r="5" spans="1:5">
      <c r="A5">
        <v>110100</v>
      </c>
      <c r="B5" t="s">
        <v>111</v>
      </c>
      <c r="E5"/>
    </row>
    <row r="6" spans="1:5">
      <c r="A6">
        <v>110150</v>
      </c>
      <c r="B6" t="s">
        <v>123</v>
      </c>
      <c r="E6"/>
    </row>
    <row r="7" spans="1:5" ht="12.75" customHeight="1">
      <c r="A7" s="37">
        <v>110200</v>
      </c>
      <c r="B7" t="s">
        <v>30</v>
      </c>
      <c r="E7"/>
    </row>
    <row r="8" spans="1:5">
      <c r="A8" s="37">
        <v>200000</v>
      </c>
      <c r="B8" t="s">
        <v>31</v>
      </c>
      <c r="E8"/>
    </row>
    <row r="9" spans="1:5">
      <c r="A9" s="37">
        <v>200100</v>
      </c>
      <c r="B9" t="s">
        <v>32</v>
      </c>
      <c r="E9"/>
    </row>
    <row r="10" spans="1:5">
      <c r="A10" s="37">
        <v>200200</v>
      </c>
      <c r="B10" t="s">
        <v>33</v>
      </c>
      <c r="E10"/>
    </row>
    <row r="11" spans="1:5">
      <c r="A11" s="37">
        <v>200300</v>
      </c>
      <c r="B11" t="s">
        <v>34</v>
      </c>
      <c r="E11"/>
    </row>
    <row r="12" spans="1:5">
      <c r="A12" s="37">
        <v>200400</v>
      </c>
      <c r="B12" t="s">
        <v>35</v>
      </c>
      <c r="E12"/>
    </row>
    <row r="13" spans="1:5">
      <c r="A13" s="37">
        <v>200500</v>
      </c>
      <c r="B13" t="s">
        <v>36</v>
      </c>
      <c r="E13"/>
    </row>
    <row r="14" spans="1:5">
      <c r="A14" s="37">
        <v>200600</v>
      </c>
      <c r="B14" t="s">
        <v>37</v>
      </c>
      <c r="E14"/>
    </row>
    <row r="15" spans="1:5">
      <c r="A15" s="37">
        <v>200900</v>
      </c>
      <c r="B15" t="s">
        <v>104</v>
      </c>
      <c r="E15"/>
    </row>
    <row r="16" spans="1:5">
      <c r="A16" s="37">
        <v>200910</v>
      </c>
      <c r="B16" t="s">
        <v>105</v>
      </c>
      <c r="E16"/>
    </row>
    <row r="17" spans="1:5">
      <c r="A17" s="37">
        <v>200920</v>
      </c>
      <c r="B17" t="s">
        <v>106</v>
      </c>
      <c r="E17"/>
    </row>
    <row r="18" spans="1:5">
      <c r="A18" s="37">
        <v>200930</v>
      </c>
      <c r="B18" t="s">
        <v>113</v>
      </c>
      <c r="E18"/>
    </row>
    <row r="19" spans="1:5">
      <c r="A19" s="37">
        <v>210000</v>
      </c>
      <c r="B19" t="s">
        <v>114</v>
      </c>
      <c r="E19"/>
    </row>
    <row r="20" spans="1:5">
      <c r="A20" s="37">
        <v>211000</v>
      </c>
      <c r="B20" t="s">
        <v>38</v>
      </c>
      <c r="E20"/>
    </row>
    <row r="21" spans="1:5">
      <c r="A21" s="37">
        <v>212000</v>
      </c>
      <c r="B21" t="s">
        <v>98</v>
      </c>
      <c r="E21"/>
    </row>
    <row r="22" spans="1:5">
      <c r="A22" s="37">
        <v>215000</v>
      </c>
      <c r="B22" t="s">
        <v>39</v>
      </c>
      <c r="E22"/>
    </row>
    <row r="23" spans="1:5">
      <c r="A23" s="37">
        <v>216000</v>
      </c>
      <c r="B23" t="s">
        <v>124</v>
      </c>
      <c r="E23"/>
    </row>
    <row r="24" spans="1:5">
      <c r="A24" s="37">
        <v>220000</v>
      </c>
      <c r="B24" t="s">
        <v>40</v>
      </c>
      <c r="E24"/>
    </row>
    <row r="25" spans="1:5">
      <c r="A25" s="37">
        <v>220050</v>
      </c>
      <c r="B25" t="s">
        <v>41</v>
      </c>
      <c r="E25"/>
    </row>
    <row r="26" spans="1:5">
      <c r="A26" s="37">
        <v>220060</v>
      </c>
      <c r="B26" t="s">
        <v>42</v>
      </c>
      <c r="E26"/>
    </row>
    <row r="27" spans="1:5">
      <c r="A27" s="37">
        <v>220110</v>
      </c>
      <c r="B27" t="s">
        <v>125</v>
      </c>
      <c r="E27"/>
    </row>
    <row r="28" spans="1:5">
      <c r="A28" s="37">
        <v>220210</v>
      </c>
      <c r="B28" t="s">
        <v>126</v>
      </c>
      <c r="E28"/>
    </row>
    <row r="29" spans="1:5">
      <c r="A29" s="37">
        <v>220310</v>
      </c>
      <c r="B29" t="s">
        <v>127</v>
      </c>
      <c r="E29"/>
    </row>
    <row r="30" spans="1:5">
      <c r="A30" s="37">
        <v>220400</v>
      </c>
      <c r="B30" t="s">
        <v>45</v>
      </c>
      <c r="E30"/>
    </row>
    <row r="31" spans="1:5">
      <c r="A31" s="37">
        <v>220500</v>
      </c>
      <c r="B31" t="s">
        <v>46</v>
      </c>
      <c r="E31"/>
    </row>
    <row r="32" spans="1:5">
      <c r="A32" s="37">
        <v>220600</v>
      </c>
      <c r="B32" t="s">
        <v>128</v>
      </c>
      <c r="E32"/>
    </row>
    <row r="33" spans="1:5">
      <c r="A33" s="37">
        <v>220700</v>
      </c>
      <c r="B33" t="s">
        <v>129</v>
      </c>
      <c r="E33"/>
    </row>
    <row r="34" spans="1:5">
      <c r="A34" s="37">
        <v>220800</v>
      </c>
      <c r="B34" t="s">
        <v>47</v>
      </c>
      <c r="E34"/>
    </row>
    <row r="35" spans="1:5">
      <c r="A35" s="37">
        <v>220900</v>
      </c>
      <c r="B35" t="s">
        <v>48</v>
      </c>
      <c r="E35"/>
    </row>
    <row r="36" spans="1:5">
      <c r="A36" s="37">
        <v>221100</v>
      </c>
      <c r="B36" t="s">
        <v>49</v>
      </c>
      <c r="E36"/>
    </row>
    <row r="37" spans="1:5">
      <c r="A37" s="37">
        <v>221200</v>
      </c>
      <c r="B37" t="s">
        <v>101</v>
      </c>
      <c r="E37"/>
    </row>
    <row r="38" spans="1:5">
      <c r="A38" s="37">
        <v>221300</v>
      </c>
      <c r="B38" t="s">
        <v>107</v>
      </c>
      <c r="E38"/>
    </row>
    <row r="39" spans="1:5">
      <c r="A39" s="37">
        <v>221400</v>
      </c>
      <c r="B39" t="s">
        <v>130</v>
      </c>
      <c r="E39"/>
    </row>
    <row r="40" spans="1:5">
      <c r="A40" s="37">
        <v>300000</v>
      </c>
      <c r="B40" t="s">
        <v>50</v>
      </c>
      <c r="E40"/>
    </row>
    <row r="41" spans="1:5">
      <c r="A41" s="37">
        <v>300100</v>
      </c>
      <c r="B41" t="s">
        <v>51</v>
      </c>
      <c r="E41"/>
    </row>
    <row r="42" spans="1:5">
      <c r="A42" s="37">
        <v>300200</v>
      </c>
      <c r="B42" t="s">
        <v>112</v>
      </c>
      <c r="E42"/>
    </row>
    <row r="43" spans="1:5">
      <c r="A43" s="37">
        <v>300300</v>
      </c>
      <c r="B43" t="s">
        <v>52</v>
      </c>
      <c r="E43"/>
    </row>
    <row r="44" spans="1:5">
      <c r="A44" s="37">
        <v>300400</v>
      </c>
      <c r="B44" t="s">
        <v>53</v>
      </c>
      <c r="E44"/>
    </row>
    <row r="45" spans="1:5">
      <c r="A45" s="37">
        <v>300500</v>
      </c>
      <c r="B45" t="s">
        <v>54</v>
      </c>
      <c r="E45"/>
    </row>
    <row r="46" spans="1:5">
      <c r="A46" s="37">
        <v>300600</v>
      </c>
      <c r="B46" t="s">
        <v>55</v>
      </c>
      <c r="E46"/>
    </row>
    <row r="47" spans="1:5">
      <c r="A47" s="69">
        <v>300700</v>
      </c>
      <c r="B47" t="s">
        <v>56</v>
      </c>
      <c r="E47"/>
    </row>
    <row r="48" spans="1:5">
      <c r="A48" s="37">
        <v>300800</v>
      </c>
      <c r="B48" t="s">
        <v>131</v>
      </c>
      <c r="E48"/>
    </row>
    <row r="49" spans="1:5">
      <c r="A49" s="37">
        <v>310000</v>
      </c>
      <c r="B49" t="s">
        <v>57</v>
      </c>
      <c r="E49"/>
    </row>
    <row r="50" spans="1:5">
      <c r="A50" s="37">
        <v>320000</v>
      </c>
      <c r="B50" t="s">
        <v>58</v>
      </c>
      <c r="E50"/>
    </row>
    <row r="51" spans="1:5">
      <c r="A51" s="37">
        <v>321000</v>
      </c>
      <c r="B51" t="s">
        <v>59</v>
      </c>
      <c r="E51"/>
    </row>
    <row r="52" spans="1:5">
      <c r="A52" s="37">
        <v>322000</v>
      </c>
      <c r="B52" t="s">
        <v>60</v>
      </c>
      <c r="E52"/>
    </row>
    <row r="53" spans="1:5">
      <c r="A53" s="37">
        <v>329000</v>
      </c>
      <c r="B53" t="s">
        <v>61</v>
      </c>
      <c r="E53"/>
    </row>
    <row r="54" spans="1:5">
      <c r="A54" s="37">
        <v>329100</v>
      </c>
      <c r="B54" t="s">
        <v>62</v>
      </c>
      <c r="E54"/>
    </row>
    <row r="55" spans="1:5">
      <c r="A55" s="37">
        <v>330010</v>
      </c>
      <c r="B55" t="s">
        <v>132</v>
      </c>
      <c r="E55"/>
    </row>
    <row r="56" spans="1:5">
      <c r="A56" s="37">
        <v>600000</v>
      </c>
      <c r="B56" t="s">
        <v>64</v>
      </c>
      <c r="E56"/>
    </row>
    <row r="57" spans="1:5">
      <c r="A57" s="37">
        <v>610000</v>
      </c>
      <c r="B57" t="s">
        <v>65</v>
      </c>
      <c r="E57"/>
    </row>
    <row r="58" spans="1:5">
      <c r="A58" s="37">
        <v>620000</v>
      </c>
      <c r="B58" t="s">
        <v>66</v>
      </c>
      <c r="E58"/>
    </row>
    <row r="59" spans="1:5">
      <c r="A59" s="37">
        <v>630000</v>
      </c>
      <c r="B59" t="s">
        <v>67</v>
      </c>
      <c r="E59"/>
    </row>
    <row r="60" spans="1:5">
      <c r="A60" s="37">
        <v>640000</v>
      </c>
      <c r="B60" t="s">
        <v>68</v>
      </c>
      <c r="E60"/>
    </row>
    <row r="61" spans="1:5">
      <c r="A61" s="37">
        <v>650000</v>
      </c>
      <c r="B61" t="s">
        <v>69</v>
      </c>
      <c r="E61"/>
    </row>
    <row r="62" spans="1:5">
      <c r="A62" s="37">
        <v>650100</v>
      </c>
      <c r="B62" t="s">
        <v>70</v>
      </c>
      <c r="E62"/>
    </row>
    <row r="63" spans="1:5">
      <c r="A63" s="37">
        <v>700000</v>
      </c>
      <c r="B63" t="s">
        <v>71</v>
      </c>
      <c r="E63"/>
    </row>
    <row r="64" spans="1:5">
      <c r="A64" s="37">
        <v>720000</v>
      </c>
      <c r="B64" t="s">
        <v>72</v>
      </c>
      <c r="E64"/>
    </row>
    <row r="65" spans="1:5">
      <c r="A65" s="37">
        <v>720100</v>
      </c>
      <c r="B65" t="s">
        <v>73</v>
      </c>
      <c r="E65"/>
    </row>
    <row r="66" spans="1:5">
      <c r="A66" s="37">
        <v>720200</v>
      </c>
      <c r="B66" t="s">
        <v>74</v>
      </c>
      <c r="E66"/>
    </row>
    <row r="67" spans="1:5">
      <c r="A67" s="37">
        <v>720300</v>
      </c>
      <c r="B67" t="s">
        <v>75</v>
      </c>
      <c r="E67"/>
    </row>
    <row r="68" spans="1:5">
      <c r="A68" s="37">
        <v>740000</v>
      </c>
      <c r="B68" t="s">
        <v>76</v>
      </c>
      <c r="E68"/>
    </row>
    <row r="69" spans="1:5">
      <c r="A69" s="37">
        <v>740100</v>
      </c>
      <c r="B69" t="s">
        <v>133</v>
      </c>
      <c r="E69"/>
    </row>
    <row r="70" spans="1:5">
      <c r="A70" s="37">
        <v>740200</v>
      </c>
      <c r="B70" t="s">
        <v>77</v>
      </c>
      <c r="E70"/>
    </row>
    <row r="71" spans="1:5">
      <c r="A71" s="37">
        <v>740300</v>
      </c>
      <c r="B71" t="s">
        <v>78</v>
      </c>
      <c r="E71"/>
    </row>
    <row r="72" spans="1:5">
      <c r="A72" s="37">
        <v>740400</v>
      </c>
      <c r="B72" t="s">
        <v>108</v>
      </c>
      <c r="E72"/>
    </row>
    <row r="73" spans="1:5">
      <c r="A73" s="37">
        <v>740500</v>
      </c>
      <c r="B73" t="s">
        <v>79</v>
      </c>
      <c r="E73"/>
    </row>
    <row r="74" spans="1:5">
      <c r="A74" s="37">
        <v>740600</v>
      </c>
      <c r="B74" t="s">
        <v>80</v>
      </c>
      <c r="E74"/>
    </row>
    <row r="75" spans="1:5">
      <c r="A75" s="37">
        <v>740700</v>
      </c>
      <c r="B75" t="s">
        <v>81</v>
      </c>
      <c r="E75"/>
    </row>
    <row r="76" spans="1:5">
      <c r="A76" s="37">
        <v>740800</v>
      </c>
      <c r="B76" t="s">
        <v>82</v>
      </c>
      <c r="E76"/>
    </row>
    <row r="77" spans="1:5">
      <c r="A77" s="37">
        <v>740900</v>
      </c>
      <c r="B77" t="s">
        <v>83</v>
      </c>
      <c r="E77"/>
    </row>
    <row r="78" spans="1:5">
      <c r="A78" s="37">
        <v>741000</v>
      </c>
      <c r="B78" t="s">
        <v>84</v>
      </c>
      <c r="E78"/>
    </row>
    <row r="79" spans="1:5">
      <c r="A79" s="37">
        <v>741100</v>
      </c>
      <c r="B79" t="s">
        <v>134</v>
      </c>
      <c r="E79"/>
    </row>
    <row r="80" spans="1:5">
      <c r="A80" s="37">
        <v>741200</v>
      </c>
      <c r="B80" t="s">
        <v>100</v>
      </c>
      <c r="E80"/>
    </row>
    <row r="81" spans="1:5">
      <c r="A81" s="37">
        <v>741300</v>
      </c>
      <c r="B81" t="s">
        <v>85</v>
      </c>
      <c r="E81"/>
    </row>
    <row r="82" spans="1:5">
      <c r="A82" s="37">
        <v>741400</v>
      </c>
      <c r="B82" t="s">
        <v>86</v>
      </c>
      <c r="E82"/>
    </row>
    <row r="83" spans="1:5">
      <c r="A83" s="37">
        <v>741500</v>
      </c>
      <c r="B83" t="s">
        <v>87</v>
      </c>
      <c r="E83"/>
    </row>
    <row r="84" spans="1:5">
      <c r="A84" s="37">
        <v>741600</v>
      </c>
      <c r="B84" t="s">
        <v>88</v>
      </c>
      <c r="E84"/>
    </row>
    <row r="85" spans="1:5">
      <c r="A85" s="37">
        <v>741700</v>
      </c>
      <c r="B85" t="s">
        <v>89</v>
      </c>
      <c r="E85"/>
    </row>
    <row r="86" spans="1:5">
      <c r="A86" s="37">
        <v>741800</v>
      </c>
      <c r="B86" t="s">
        <v>90</v>
      </c>
      <c r="E86"/>
    </row>
    <row r="87" spans="1:5">
      <c r="A87" s="39">
        <v>741900</v>
      </c>
      <c r="B87" t="s">
        <v>99</v>
      </c>
      <c r="E87"/>
    </row>
    <row r="88" spans="1:5">
      <c r="A88" s="39">
        <v>742000</v>
      </c>
      <c r="B88" t="s">
        <v>109</v>
      </c>
      <c r="E88"/>
    </row>
    <row r="89" spans="1:5">
      <c r="A89" s="39">
        <v>742100</v>
      </c>
      <c r="B89" t="s">
        <v>110</v>
      </c>
      <c r="E89"/>
    </row>
    <row r="90" spans="1:5">
      <c r="A90" s="39">
        <v>760000</v>
      </c>
      <c r="B90" t="s">
        <v>91</v>
      </c>
      <c r="E90"/>
    </row>
    <row r="91" spans="1:5">
      <c r="A91" s="39">
        <v>760100</v>
      </c>
      <c r="B91" t="s">
        <v>92</v>
      </c>
      <c r="E91"/>
    </row>
    <row r="92" spans="1:5">
      <c r="A92" s="39">
        <v>770000</v>
      </c>
      <c r="B92" t="s">
        <v>93</v>
      </c>
      <c r="E92"/>
    </row>
    <row r="93" spans="1:5">
      <c r="A93" s="39">
        <v>780000</v>
      </c>
      <c r="B93" t="s">
        <v>94</v>
      </c>
      <c r="E93"/>
    </row>
  </sheetData>
  <customSheetViews>
    <customSheetView guid="{CF47C955-FD15-41EA-B720-35F935A5C79E}" showRuler="0" topLeftCell="A24">
      <selection activeCell="C39" sqref="C39"/>
      <pageSetup orientation="portrait"/>
      <headerFooter alignWithMargins="0"/>
    </customSheetView>
  </customSheetViews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F107" sqref="F107"/>
    </sheetView>
  </sheetViews>
  <sheetFormatPr baseColWidth="10" defaultColWidth="8.83203125" defaultRowHeight="14" x14ac:dyDescent="0"/>
  <cols>
    <col min="1" max="16384" width="8.83203125" style="84"/>
  </cols>
  <sheetData>
    <row r="1" spans="1:3">
      <c r="A1" s="84" t="s">
        <v>135</v>
      </c>
    </row>
    <row r="2" spans="1:3">
      <c r="A2" s="84" t="s">
        <v>136</v>
      </c>
    </row>
    <row r="3" spans="1:3">
      <c r="A3" s="84" t="s">
        <v>137</v>
      </c>
    </row>
    <row r="5" spans="1:3">
      <c r="B5" s="84" t="s">
        <v>138</v>
      </c>
      <c r="C5" s="84" t="s">
        <v>27</v>
      </c>
    </row>
    <row r="7" spans="1:3">
      <c r="B7" s="84">
        <v>100000</v>
      </c>
      <c r="C7" s="84" t="s">
        <v>28</v>
      </c>
    </row>
    <row r="8" spans="1:3">
      <c r="B8" s="84">
        <v>101000</v>
      </c>
      <c r="C8" s="84" t="s">
        <v>29</v>
      </c>
    </row>
    <row r="9" spans="1:3">
      <c r="B9" s="84">
        <v>110000</v>
      </c>
      <c r="C9" s="84" t="s">
        <v>122</v>
      </c>
    </row>
    <row r="10" spans="1:3">
      <c r="B10" s="84">
        <v>110100</v>
      </c>
      <c r="C10" s="84" t="s">
        <v>111</v>
      </c>
    </row>
    <row r="11" spans="1:3">
      <c r="B11" s="84">
        <v>110150</v>
      </c>
      <c r="C11" s="84" t="s">
        <v>123</v>
      </c>
    </row>
    <row r="12" spans="1:3">
      <c r="B12" s="84">
        <v>110200</v>
      </c>
      <c r="C12" s="84" t="s">
        <v>30</v>
      </c>
    </row>
    <row r="13" spans="1:3">
      <c r="B13" s="84">
        <v>200000</v>
      </c>
      <c r="C13" s="84" t="s">
        <v>31</v>
      </c>
    </row>
    <row r="14" spans="1:3">
      <c r="B14" s="84">
        <v>200100</v>
      </c>
      <c r="C14" s="84" t="s">
        <v>32</v>
      </c>
    </row>
    <row r="15" spans="1:3">
      <c r="B15" s="84">
        <v>200200</v>
      </c>
      <c r="C15" s="84" t="s">
        <v>33</v>
      </c>
    </row>
    <row r="16" spans="1:3">
      <c r="B16" s="84">
        <v>200300</v>
      </c>
      <c r="C16" s="84" t="s">
        <v>34</v>
      </c>
    </row>
    <row r="17" spans="2:3">
      <c r="B17" s="84">
        <v>200400</v>
      </c>
      <c r="C17" s="84" t="s">
        <v>35</v>
      </c>
    </row>
    <row r="18" spans="2:3">
      <c r="B18" s="84">
        <v>200500</v>
      </c>
      <c r="C18" s="84" t="s">
        <v>36</v>
      </c>
    </row>
    <row r="19" spans="2:3">
      <c r="B19" s="84">
        <v>200600</v>
      </c>
      <c r="C19" s="84" t="s">
        <v>37</v>
      </c>
    </row>
    <row r="20" spans="2:3">
      <c r="B20" s="84">
        <v>200900</v>
      </c>
      <c r="C20" s="84" t="s">
        <v>104</v>
      </c>
    </row>
    <row r="21" spans="2:3">
      <c r="B21" s="84">
        <v>200910</v>
      </c>
      <c r="C21" s="84" t="s">
        <v>105</v>
      </c>
    </row>
    <row r="22" spans="2:3">
      <c r="B22" s="84">
        <v>200920</v>
      </c>
      <c r="C22" s="84" t="s">
        <v>106</v>
      </c>
    </row>
    <row r="23" spans="2:3">
      <c r="B23" s="84">
        <v>200930</v>
      </c>
      <c r="C23" s="84" t="s">
        <v>113</v>
      </c>
    </row>
    <row r="24" spans="2:3">
      <c r="B24" s="84">
        <v>210000</v>
      </c>
      <c r="C24" s="84" t="s">
        <v>114</v>
      </c>
    </row>
    <row r="25" spans="2:3">
      <c r="B25" s="84">
        <v>211000</v>
      </c>
      <c r="C25" s="84" t="s">
        <v>38</v>
      </c>
    </row>
    <row r="26" spans="2:3">
      <c r="B26" s="84">
        <v>212000</v>
      </c>
      <c r="C26" s="84" t="s">
        <v>98</v>
      </c>
    </row>
    <row r="27" spans="2:3">
      <c r="B27" s="84">
        <v>215000</v>
      </c>
      <c r="C27" s="84" t="s">
        <v>39</v>
      </c>
    </row>
    <row r="28" spans="2:3">
      <c r="B28" s="84">
        <v>216000</v>
      </c>
      <c r="C28" s="84" t="s">
        <v>124</v>
      </c>
    </row>
    <row r="29" spans="2:3">
      <c r="B29" s="84">
        <v>220000</v>
      </c>
      <c r="C29" s="84" t="s">
        <v>40</v>
      </c>
    </row>
    <row r="30" spans="2:3">
      <c r="B30" s="84">
        <v>220050</v>
      </c>
      <c r="C30" s="84" t="s">
        <v>41</v>
      </c>
    </row>
    <row r="31" spans="2:3">
      <c r="B31" s="84">
        <v>220060</v>
      </c>
      <c r="C31" s="84" t="s">
        <v>42</v>
      </c>
    </row>
    <row r="32" spans="2:3">
      <c r="B32" s="84">
        <v>220100</v>
      </c>
      <c r="C32" s="84" t="s">
        <v>11</v>
      </c>
    </row>
    <row r="33" spans="2:3">
      <c r="B33" s="84">
        <v>220110</v>
      </c>
      <c r="C33" s="84" t="s">
        <v>125</v>
      </c>
    </row>
    <row r="34" spans="2:3">
      <c r="B34" s="84">
        <v>220200</v>
      </c>
      <c r="C34" s="84" t="s">
        <v>43</v>
      </c>
    </row>
    <row r="35" spans="2:3">
      <c r="B35" s="84">
        <v>220210</v>
      </c>
      <c r="C35" s="84" t="s">
        <v>126</v>
      </c>
    </row>
    <row r="36" spans="2:3">
      <c r="B36" s="84">
        <v>220300</v>
      </c>
      <c r="C36" s="84" t="s">
        <v>44</v>
      </c>
    </row>
    <row r="37" spans="2:3">
      <c r="B37" s="84">
        <v>220310</v>
      </c>
      <c r="C37" s="84" t="s">
        <v>127</v>
      </c>
    </row>
    <row r="38" spans="2:3">
      <c r="B38" s="84">
        <v>220400</v>
      </c>
      <c r="C38" s="84" t="s">
        <v>45</v>
      </c>
    </row>
    <row r="39" spans="2:3">
      <c r="B39" s="84">
        <v>220500</v>
      </c>
      <c r="C39" s="84" t="s">
        <v>46</v>
      </c>
    </row>
    <row r="40" spans="2:3">
      <c r="B40" s="84">
        <v>220600</v>
      </c>
      <c r="C40" s="84" t="s">
        <v>128</v>
      </c>
    </row>
    <row r="41" spans="2:3">
      <c r="B41" s="84">
        <v>220700</v>
      </c>
      <c r="C41" s="84" t="s">
        <v>129</v>
      </c>
    </row>
    <row r="42" spans="2:3">
      <c r="B42" s="84">
        <v>220800</v>
      </c>
      <c r="C42" s="84" t="s">
        <v>47</v>
      </c>
    </row>
    <row r="43" spans="2:3">
      <c r="B43" s="84">
        <v>220900</v>
      </c>
      <c r="C43" s="84" t="s">
        <v>48</v>
      </c>
    </row>
    <row r="44" spans="2:3">
      <c r="B44" s="84">
        <v>221100</v>
      </c>
      <c r="C44" s="84" t="s">
        <v>49</v>
      </c>
    </row>
    <row r="45" spans="2:3">
      <c r="B45" s="84">
        <v>221200</v>
      </c>
      <c r="C45" s="84" t="s">
        <v>101</v>
      </c>
    </row>
    <row r="46" spans="2:3">
      <c r="B46" s="84">
        <v>221300</v>
      </c>
      <c r="C46" s="84" t="s">
        <v>107</v>
      </c>
    </row>
    <row r="47" spans="2:3">
      <c r="B47" s="84">
        <v>221400</v>
      </c>
      <c r="C47" s="84" t="s">
        <v>130</v>
      </c>
    </row>
    <row r="48" spans="2:3">
      <c r="B48" s="84">
        <v>300000</v>
      </c>
      <c r="C48" s="84" t="s">
        <v>50</v>
      </c>
    </row>
    <row r="49" spans="2:3">
      <c r="B49" s="84">
        <v>300100</v>
      </c>
      <c r="C49" s="84" t="s">
        <v>51</v>
      </c>
    </row>
    <row r="50" spans="2:3">
      <c r="B50" s="84">
        <v>300200</v>
      </c>
      <c r="C50" s="84" t="s">
        <v>112</v>
      </c>
    </row>
    <row r="51" spans="2:3">
      <c r="B51" s="84">
        <v>300300</v>
      </c>
      <c r="C51" s="84" t="s">
        <v>52</v>
      </c>
    </row>
    <row r="52" spans="2:3">
      <c r="B52" s="84">
        <v>300400</v>
      </c>
      <c r="C52" s="84" t="s">
        <v>53</v>
      </c>
    </row>
    <row r="53" spans="2:3">
      <c r="B53" s="84">
        <v>300500</v>
      </c>
      <c r="C53" s="84" t="s">
        <v>54</v>
      </c>
    </row>
    <row r="54" spans="2:3">
      <c r="B54" s="84">
        <v>300600</v>
      </c>
      <c r="C54" s="84" t="s">
        <v>55</v>
      </c>
    </row>
    <row r="55" spans="2:3">
      <c r="B55" s="84">
        <v>300700</v>
      </c>
      <c r="C55" s="84" t="s">
        <v>56</v>
      </c>
    </row>
    <row r="56" spans="2:3">
      <c r="B56" s="84">
        <v>300800</v>
      </c>
      <c r="C56" s="84" t="s">
        <v>131</v>
      </c>
    </row>
    <row r="57" spans="2:3">
      <c r="B57" s="84">
        <v>310000</v>
      </c>
      <c r="C57" s="84" t="s">
        <v>57</v>
      </c>
    </row>
    <row r="58" spans="2:3">
      <c r="B58" s="84">
        <v>320000</v>
      </c>
      <c r="C58" s="84" t="s">
        <v>58</v>
      </c>
    </row>
    <row r="59" spans="2:3">
      <c r="B59" s="84">
        <v>321000</v>
      </c>
      <c r="C59" s="84" t="s">
        <v>59</v>
      </c>
    </row>
    <row r="60" spans="2:3">
      <c r="B60" s="84">
        <v>322000</v>
      </c>
      <c r="C60" s="84" t="s">
        <v>60</v>
      </c>
    </row>
    <row r="61" spans="2:3">
      <c r="B61" s="84">
        <v>329000</v>
      </c>
      <c r="C61" s="84" t="s">
        <v>61</v>
      </c>
    </row>
    <row r="62" spans="2:3">
      <c r="B62" s="84">
        <v>329100</v>
      </c>
      <c r="C62" s="84" t="s">
        <v>62</v>
      </c>
    </row>
    <row r="63" spans="2:3">
      <c r="B63" s="84">
        <v>330000</v>
      </c>
      <c r="C63" s="84" t="s">
        <v>63</v>
      </c>
    </row>
    <row r="64" spans="2:3">
      <c r="B64" s="84">
        <v>330010</v>
      </c>
      <c r="C64" s="84" t="s">
        <v>132</v>
      </c>
    </row>
    <row r="65" spans="2:3">
      <c r="B65" s="84">
        <v>600000</v>
      </c>
      <c r="C65" s="84" t="s">
        <v>64</v>
      </c>
    </row>
    <row r="66" spans="2:3">
      <c r="B66" s="84">
        <v>610000</v>
      </c>
      <c r="C66" s="84" t="s">
        <v>65</v>
      </c>
    </row>
    <row r="67" spans="2:3">
      <c r="B67" s="84">
        <v>620000</v>
      </c>
      <c r="C67" s="84" t="s">
        <v>66</v>
      </c>
    </row>
    <row r="68" spans="2:3">
      <c r="B68" s="84">
        <v>630000</v>
      </c>
      <c r="C68" s="84" t="s">
        <v>67</v>
      </c>
    </row>
    <row r="69" spans="2:3">
      <c r="B69" s="84">
        <v>640000</v>
      </c>
      <c r="C69" s="84" t="s">
        <v>68</v>
      </c>
    </row>
    <row r="70" spans="2:3">
      <c r="B70" s="84">
        <v>650000</v>
      </c>
      <c r="C70" s="84" t="s">
        <v>69</v>
      </c>
    </row>
    <row r="71" spans="2:3">
      <c r="B71" s="84">
        <v>650100</v>
      </c>
      <c r="C71" s="84" t="s">
        <v>70</v>
      </c>
    </row>
    <row r="72" spans="2:3">
      <c r="B72" s="84">
        <v>700000</v>
      </c>
      <c r="C72" s="84" t="s">
        <v>71</v>
      </c>
    </row>
    <row r="73" spans="2:3">
      <c r="B73" s="84">
        <v>720000</v>
      </c>
      <c r="C73" s="84" t="s">
        <v>72</v>
      </c>
    </row>
    <row r="74" spans="2:3">
      <c r="B74" s="84">
        <v>720100</v>
      </c>
      <c r="C74" s="84" t="s">
        <v>73</v>
      </c>
    </row>
    <row r="75" spans="2:3">
      <c r="B75" s="84">
        <v>720200</v>
      </c>
      <c r="C75" s="84" t="s">
        <v>74</v>
      </c>
    </row>
    <row r="76" spans="2:3">
      <c r="B76" s="84">
        <v>720300</v>
      </c>
      <c r="C76" s="84" t="s">
        <v>75</v>
      </c>
    </row>
    <row r="77" spans="2:3">
      <c r="B77" s="84">
        <v>740000</v>
      </c>
      <c r="C77" s="84" t="s">
        <v>76</v>
      </c>
    </row>
    <row r="78" spans="2:3">
      <c r="B78" s="84">
        <v>740100</v>
      </c>
      <c r="C78" s="84" t="s">
        <v>133</v>
      </c>
    </row>
    <row r="79" spans="2:3">
      <c r="B79" s="84">
        <v>740200</v>
      </c>
      <c r="C79" s="84" t="s">
        <v>77</v>
      </c>
    </row>
    <row r="80" spans="2:3">
      <c r="B80" s="84">
        <v>740300</v>
      </c>
      <c r="C80" s="84" t="s">
        <v>78</v>
      </c>
    </row>
    <row r="81" spans="2:3">
      <c r="B81" s="84">
        <v>740400</v>
      </c>
      <c r="C81" s="84" t="s">
        <v>108</v>
      </c>
    </row>
    <row r="82" spans="2:3">
      <c r="B82" s="84">
        <v>740500</v>
      </c>
      <c r="C82" s="84" t="s">
        <v>79</v>
      </c>
    </row>
    <row r="83" spans="2:3">
      <c r="B83" s="84">
        <v>740600</v>
      </c>
      <c r="C83" s="84" t="s">
        <v>80</v>
      </c>
    </row>
    <row r="84" spans="2:3">
      <c r="B84" s="84">
        <v>740700</v>
      </c>
      <c r="C84" s="84" t="s">
        <v>81</v>
      </c>
    </row>
    <row r="85" spans="2:3">
      <c r="B85" s="84">
        <v>740800</v>
      </c>
      <c r="C85" s="84" t="s">
        <v>82</v>
      </c>
    </row>
    <row r="86" spans="2:3">
      <c r="B86" s="84">
        <v>740900</v>
      </c>
      <c r="C86" s="84" t="s">
        <v>83</v>
      </c>
    </row>
    <row r="87" spans="2:3">
      <c r="B87" s="84">
        <v>741000</v>
      </c>
      <c r="C87" s="84" t="s">
        <v>84</v>
      </c>
    </row>
    <row r="88" spans="2:3">
      <c r="B88" s="84">
        <v>741100</v>
      </c>
      <c r="C88" s="84" t="s">
        <v>134</v>
      </c>
    </row>
    <row r="89" spans="2:3">
      <c r="B89" s="84">
        <v>741200</v>
      </c>
      <c r="C89" s="84" t="s">
        <v>100</v>
      </c>
    </row>
    <row r="90" spans="2:3">
      <c r="B90" s="84">
        <v>741300</v>
      </c>
      <c r="C90" s="84" t="s">
        <v>85</v>
      </c>
    </row>
    <row r="91" spans="2:3">
      <c r="B91" s="84">
        <v>741400</v>
      </c>
      <c r="C91" s="84" t="s">
        <v>86</v>
      </c>
    </row>
    <row r="92" spans="2:3">
      <c r="B92" s="84">
        <v>741500</v>
      </c>
      <c r="C92" s="84" t="s">
        <v>87</v>
      </c>
    </row>
    <row r="93" spans="2:3">
      <c r="B93" s="84">
        <v>741600</v>
      </c>
      <c r="C93" s="84" t="s">
        <v>88</v>
      </c>
    </row>
    <row r="94" spans="2:3">
      <c r="B94" s="84">
        <v>741700</v>
      </c>
      <c r="C94" s="84" t="s">
        <v>89</v>
      </c>
    </row>
    <row r="95" spans="2:3">
      <c r="B95" s="84">
        <v>741800</v>
      </c>
      <c r="C95" s="84" t="s">
        <v>90</v>
      </c>
    </row>
    <row r="96" spans="2:3">
      <c r="B96" s="84">
        <v>741900</v>
      </c>
      <c r="C96" s="84" t="s">
        <v>99</v>
      </c>
    </row>
    <row r="97" spans="2:3">
      <c r="B97" s="84">
        <v>742000</v>
      </c>
      <c r="C97" s="84" t="s">
        <v>109</v>
      </c>
    </row>
    <row r="98" spans="2:3">
      <c r="B98" s="84">
        <v>742100</v>
      </c>
      <c r="C98" s="84" t="s">
        <v>110</v>
      </c>
    </row>
    <row r="99" spans="2:3">
      <c r="B99" s="84">
        <v>760000</v>
      </c>
      <c r="C99" s="84" t="s">
        <v>91</v>
      </c>
    </row>
    <row r="100" spans="2:3">
      <c r="B100" s="84">
        <v>760100</v>
      </c>
      <c r="C100" s="84" t="s">
        <v>92</v>
      </c>
    </row>
    <row r="101" spans="2:3">
      <c r="B101" s="84">
        <v>770000</v>
      </c>
      <c r="C101" s="84" t="s">
        <v>93</v>
      </c>
    </row>
    <row r="102" spans="2:3">
      <c r="B102" s="84">
        <v>780000</v>
      </c>
      <c r="C102" s="84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Other Quetions</vt:lpstr>
      <vt:lpstr>beginning_bal</vt:lpstr>
      <vt:lpstr>General Journal</vt:lpstr>
      <vt:lpstr>T Accounts</vt:lpstr>
      <vt:lpstr>Trial Balance</vt:lpstr>
      <vt:lpstr>Chart of Accts</vt:lpstr>
      <vt:lpstr>COA (2)</vt:lpstr>
      <vt:lpstr>Sheet1</vt:lpstr>
    </vt:vector>
  </TitlesOfParts>
  <Company>California State University, Chico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Module 1 Assignment Answers</dc:title>
  <dc:creator>Nancy Jones</dc:creator>
  <cp:lastModifiedBy>Edward Beaver</cp:lastModifiedBy>
  <cp:lastPrinted>2013-06-04T18:39:35Z</cp:lastPrinted>
  <dcterms:created xsi:type="dcterms:W3CDTF">2006-01-11T21:38:18Z</dcterms:created>
  <dcterms:modified xsi:type="dcterms:W3CDTF">2015-03-09T21:03:07Z</dcterms:modified>
</cp:coreProperties>
</file>