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3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Labor Costs" sheetId="1" r:id="rId3"/>
    <sheet state="visible" name="AWS" sheetId="2" r:id="rId4"/>
    <sheet state="visible" name="Income and Expenses" sheetId="3" r:id="rId5"/>
  </sheets>
  <definedNames/>
  <calcPr/>
</workbook>
</file>

<file path=xl/sharedStrings.xml><?xml version="1.0" encoding="utf-8"?>
<sst xmlns="http://schemas.openxmlformats.org/spreadsheetml/2006/main" count="180" uniqueCount="110">
  <si>
    <t>Gross Income</t>
  </si>
  <si>
    <t>Amazon S3 Server</t>
  </si>
  <si>
    <t>Phase 1</t>
  </si>
  <si>
    <t>
</t>
  </si>
  <si>
    <t>Job description</t>
  </si>
  <si>
    <t>Hourly Rate</t>
  </si>
  <si>
    <t>Estimated Hours</t>
  </si>
  <si>
    <t>Cost</t>
  </si>
  <si>
    <t>Reference Source(s) for Rate</t>
  </si>
  <si>
    <t>Phase 2</t>
  </si>
  <si>
    <t>Phase 3</t>
  </si>
  <si>
    <t>Customers/transactions/etc X price</t>
  </si>
  <si>
    <t>ACTUAL TOTAL</t>
  </si>
  <si>
    <t>Data Storage:</t>
  </si>
  <si>
    <t>General developer</t>
  </si>
  <si>
    <t>Requests:</t>
  </si>
  <si>
    <t>Data Transfer:</t>
  </si>
  <si>
    <t>Total:</t>
  </si>
  <si>
    <t>Other income sources</t>
  </si>
  <si>
    <t>Total Income</t>
  </si>
  <si>
    <t>http://www.glassdoor.com/Salaries/nutritionist-salary-SRCH_KO0,12.htm</t>
  </si>
  <si>
    <t>DATA STORAGE:</t>
  </si>
  <si>
    <t>POPULATION:</t>
  </si>
  <si>
    <t>PA: 12,702,379 people, 10,058,880 18+</t>
  </si>
  <si>
    <t>DE: 897,934 people, 721,687 18+</t>
  </si>
  <si>
    <t>NJ: 8,791,894 people, 6,888,591 18+</t>
  </si>
  <si>
    <t>Tri State Area: 22,393,207 people, 17,669,158 18+</t>
  </si>
  <si>
    <t>DOWNLOADS:</t>
  </si>
  <si>
    <t>22,393,207 people x 1.5% market penetration</t>
  </si>
  <si>
    <t>335,898 downloads in first year</t>
  </si>
  <si>
    <t>approx. 44 MB per person</t>
  </si>
  <si>
    <t>14.78 TB total</t>
  </si>
  <si>
    <t>17,669,158 people x 1.5% market penetration</t>
  </si>
  <si>
    <t>265,037 downloads in first year</t>
  </si>
  <si>
    <t>11.66 TB total</t>
  </si>
  <si>
    <t>PRICING:</t>
  </si>
  <si>
    <t>1000 GB x $.0300 = $30</t>
  </si>
  <si>
    <t>13779.51 GB x $.0295 = $435.9956</t>
  </si>
  <si>
    <t>Total = $466/month</t>
  </si>
  <si>
    <t>1 year = $5,592</t>
  </si>
  <si>
    <t>1001 GB x $.0300 = $30</t>
  </si>
  <si>
    <t>Mobile application developer</t>
  </si>
  <si>
    <t>11,661.628 GB x $.0295 = $344.018</t>
  </si>
  <si>
    <t>Total = $374.02/month</t>
  </si>
  <si>
    <t>1 year = $4,488.24</t>
  </si>
  <si>
    <t>REQUESTS:</t>
  </si>
  <si>
    <t>Average # of different products bought</t>
  </si>
  <si>
    <t>http://www.glassdoor.com/Salaries/technology-project-manager-salary-SRCH_KO0,26.htm</t>
  </si>
  <si>
    <t>Project Manager</t>
  </si>
  <si>
    <t>http://www.bluecloudsolutions.com/blog/cost-develop-app/</t>
  </si>
  <si>
    <t>Database Developer</t>
  </si>
  <si>
    <t>13 different items per week</t>
  </si>
  <si>
    <t>13 items x 52 weeks = 676 requests per year</t>
  </si>
  <si>
    <t>676 requests x 335,898 people who downloaded the app = 227,067,048 GET requests</t>
  </si>
  <si>
    <t>227,067,048 / 10,000 = 22,706.7048</t>
  </si>
  <si>
    <t>22,706.7048 x $.004 = $90.83 per month</t>
  </si>
  <si>
    <t>$90.83 x 12 = $1,089.96</t>
  </si>
  <si>
    <t>per week by individual shopper</t>
  </si>
  <si>
    <t>676 x 265,037 = 179,165,012</t>
  </si>
  <si>
    <t>179,165,012 / 10,000 = 17,916.5012</t>
  </si>
  <si>
    <t>17,916.5012 x .004 = 71.67</t>
  </si>
  <si>
    <t>71.67 x 12 = 860.04</t>
  </si>
  <si>
    <t>.004 cents per 10,000 requests</t>
  </si>
  <si>
    <t>DATA TRANSFER:</t>
  </si>
  <si>
    <t>63KB per siri query</t>
  </si>
  <si>
    <t>227,067,048 requests for data x 63kb = 14,305,224,024 KB</t>
  </si>
  <si>
    <t>14,305,224,024 KB / 1,000,000,000 = 14.31 TB</t>
  </si>
  <si>
    <t>14.31 TB = 14,305.22 GB</t>
  </si>
  <si>
    <t>14,305.22 GB x $.090 = $1,287.47 per month</t>
  </si>
  <si>
    <t>1,287.47 x 12 = $15,449.64</t>
  </si>
  <si>
    <t>179,165,012 x 63 = 11,281,224,024 KB</t>
  </si>
  <si>
    <t>11,281,224,024 KB /1,000,000,000 = 11.28 TB</t>
  </si>
  <si>
    <t>11.28 TB = 11,280 GB</t>
  </si>
  <si>
    <t>11,280 GB x .090 = 1,015.2 per month</t>
  </si>
  <si>
    <t>1,015.2 x 12 = 12,182.4</t>
  </si>
  <si>
    <t>1,000,000,000 KB = 1 TB</t>
  </si>
  <si>
    <t>Sources:</t>
  </si>
  <si>
    <t>http://www.payscale.com/research/US/Job=Mobile_Applications_Developer/Salary</t>
  </si>
  <si>
    <t>https://suburbanstats.org/population/how-many-people-live-in-new-jersey</t>
  </si>
  <si>
    <t>Expenses</t>
  </si>
  <si>
    <t>Sales, marketing &amp; advertising</t>
  </si>
  <si>
    <t>Nutritionist</t>
  </si>
  <si>
    <t>https://suburbanstats.org/population/how-many-people-live-in-delaware</t>
  </si>
  <si>
    <t>https://suburbanstats.org/population/how-many-people-live-in-pennsylvania</t>
  </si>
  <si>
    <t>http://community.myfitnesspal.com/en/discussion/608665/how-much-data-does-mfp-app-use</t>
  </si>
  <si>
    <t>http://electronics.howstuffworks.com/question118.htm</t>
  </si>
  <si>
    <t>http://www.marketingcharts.com/traditional/the-average-grocery-shopper-buys-less-than-1-of-available-items-over-the-course-of-the-year-39360/</t>
  </si>
  <si>
    <t>http://appleinsider.com/articles/11/11/02/tests_find_apples_siri_uses_average_of_63kb_in_data_per_query</t>
  </si>
  <si>
    <t>http://aws.amazon.com/s3/pricing/</t>
  </si>
  <si>
    <t>http://www.glassdoor.com/Salaries/ios-developer-salary-SRCH_KO0,13.htm</t>
  </si>
  <si>
    <t>Marketing</t>
  </si>
  <si>
    <t>http://www.glassdoor.com/Salaries/marketer-salary-SRCH_KO0,8.htm</t>
  </si>
  <si>
    <t>Salaries &amp; Wages</t>
  </si>
  <si>
    <t>Lawyer</t>
  </si>
  <si>
    <t>Hosting &amp; other services</t>
  </si>
  <si>
    <t>http://www.glassdoor.com/Salaries/philadelphia-attorney-salary-SRCH_IL.0,12_IM676_KO13,21.htm</t>
  </si>
  <si>
    <t xml:space="preserve">Sources </t>
  </si>
  <si>
    <t>Insurance</t>
  </si>
  <si>
    <t>http://www.freewebsitereport.org/www.myfitnesspal.com</t>
  </si>
  <si>
    <t>http://www.dmnews.com/myfitnesspal-flexes-its-content-marketing-muscle/article/374263/</t>
  </si>
  <si>
    <t>Total Expenses</t>
  </si>
  <si>
    <t>https://support.google.com/adsense/answer/32852?hl=en</t>
  </si>
  <si>
    <t>http://dazeinfo.com/2014/01/23/smartphone-users-growth-mobile-internet-2014-2017/</t>
  </si>
  <si>
    <t>Net Income</t>
  </si>
  <si>
    <t>http://www.quora.com/How-much-ad-revenue-can-be-expected-per-100-000-downloaded-iPhone-iPad-apps</t>
  </si>
  <si>
    <t>http://www.fmi.org/research-resources/supermarket-facts</t>
  </si>
  <si>
    <t>http://smallbusiness.chron.com/average-cost-insurance-coverage-sole-proprietor-business-14691.html</t>
  </si>
  <si>
    <t>Rounded</t>
  </si>
  <si>
    <t>Revenue</t>
  </si>
  <si>
    <t>Profit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</si>
</sst>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6">
    <font>
      <sz val="10.0"/>
      <color rgb="FF000000"/>
      <name val="Arial"/>
    </font>
    <font>
      <b/>
    </font>
    <font/>
    <font>
      <u/>
      <color rgb="FF0000FF"/>
    </font>
    <font>
      <sz val="11.0"/>
    </font>
    <font>
      <u/>
      <color rgb="FF0000FF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FFF00"/>
        <bgColor rgb="FFFFFF00"/>
      </patternFill>
    </fill>
  </fills>
  <borders count="9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2" fontId="1" numFmtId="164" xfId="0" applyAlignment="1" applyFill="1" applyFont="1" applyNumberFormat="1">
      <alignment/>
    </xf>
    <xf borderId="0" fillId="0" fontId="2" numFmtId="0" xfId="0" applyAlignment="1" applyFont="1">
      <alignment/>
    </xf>
    <xf borderId="0" fillId="0" fontId="2" numFmtId="164" xfId="0" applyFont="1" applyNumberFormat="1"/>
    <xf borderId="1" fillId="3" fontId="1" numFmtId="0" xfId="0" applyAlignment="1" applyBorder="1" applyFill="1" applyFont="1">
      <alignment horizontal="center"/>
    </xf>
    <xf borderId="1" fillId="0" fontId="2" numFmtId="0" xfId="0" applyBorder="1" applyFont="1"/>
    <xf borderId="1" fillId="3" fontId="1" numFmtId="164" xfId="0" applyAlignment="1" applyBorder="1" applyFont="1" applyNumberFormat="1">
      <alignment/>
    </xf>
    <xf borderId="2" fillId="3" fontId="1" numFmtId="0" xfId="0" applyAlignment="1" applyBorder="1" applyFont="1">
      <alignment horizontal="center"/>
    </xf>
    <xf borderId="1" fillId="0" fontId="2" numFmtId="0" xfId="0" applyAlignment="1" applyBorder="1" applyFont="1">
      <alignment/>
    </xf>
    <xf borderId="0" fillId="0" fontId="1" numFmtId="0" xfId="0" applyAlignment="1" applyFont="1">
      <alignment/>
    </xf>
    <xf borderId="1" fillId="0" fontId="2" numFmtId="165" xfId="0" applyAlignment="1" applyBorder="1" applyFont="1" applyNumberFormat="1">
      <alignment/>
    </xf>
    <xf borderId="3" fillId="0" fontId="2" numFmtId="0" xfId="0" applyBorder="1" applyFont="1"/>
    <xf borderId="0" fillId="0" fontId="2" numFmtId="0" xfId="0" applyAlignment="1" applyFont="1">
      <alignment/>
    </xf>
    <xf borderId="4" fillId="0" fontId="2" numFmtId="0" xfId="0" applyBorder="1" applyFont="1"/>
    <xf borderId="0" fillId="3" fontId="1" numFmtId="0" xfId="0" applyAlignment="1" applyFont="1">
      <alignment/>
    </xf>
    <xf borderId="5" fillId="0" fontId="2" numFmtId="0" xfId="0" applyBorder="1" applyFont="1"/>
    <xf borderId="0" fillId="0" fontId="2" numFmtId="164" xfId="0" applyAlignment="1" applyFont="1" applyNumberFormat="1">
      <alignment horizontal="right"/>
    </xf>
    <xf borderId="1" fillId="0" fontId="2" numFmtId="164" xfId="0" applyAlignment="1" applyBorder="1" applyFont="1" applyNumberFormat="1">
      <alignment/>
    </xf>
    <xf borderId="0" fillId="4" fontId="2" numFmtId="164" xfId="0" applyAlignment="1" applyFill="1" applyFont="1" applyNumberFormat="1">
      <alignment horizontal="right"/>
    </xf>
    <xf borderId="0" fillId="0" fontId="2" numFmtId="164" xfId="0" applyAlignment="1" applyFont="1" applyNumberFormat="1">
      <alignment/>
    </xf>
    <xf borderId="0" fillId="0" fontId="1" numFmtId="164" xfId="0" applyAlignment="1" applyFont="1" applyNumberFormat="1">
      <alignment horizontal="right"/>
    </xf>
    <xf borderId="1" fillId="0" fontId="2" numFmtId="164" xfId="0" applyBorder="1" applyFont="1" applyNumberFormat="1"/>
    <xf borderId="0" fillId="4" fontId="1" numFmtId="164" xfId="0" applyAlignment="1" applyFont="1" applyNumberFormat="1">
      <alignment horizontal="right"/>
    </xf>
    <xf borderId="1" fillId="0" fontId="3" numFmtId="0" xfId="0" applyAlignment="1" applyBorder="1" applyFont="1">
      <alignment/>
    </xf>
    <xf borderId="0" fillId="4" fontId="1" numFmtId="0" xfId="0" applyAlignment="1" applyFont="1">
      <alignment/>
    </xf>
    <xf borderId="1" fillId="0" fontId="2" numFmtId="165" xfId="0" applyBorder="1" applyFont="1" applyNumberFormat="1"/>
    <xf borderId="0" fillId="0" fontId="2" numFmtId="0" xfId="0" applyAlignment="1" applyFont="1">
      <alignment/>
    </xf>
    <xf borderId="0" fillId="0" fontId="1" numFmtId="0" xfId="0" applyAlignment="1" applyFont="1">
      <alignment/>
    </xf>
    <xf borderId="0" fillId="0" fontId="4" numFmtId="0" xfId="0" applyFont="1"/>
    <xf borderId="0" fillId="0" fontId="5" numFmtId="0" xfId="0" applyAlignment="1" applyFont="1">
      <alignment/>
    </xf>
    <xf borderId="0" fillId="0" fontId="2" numFmtId="3" xfId="0" applyAlignment="1" applyFont="1" applyNumberFormat="1">
      <alignment/>
    </xf>
    <xf borderId="1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1" fillId="3" fontId="1" numFmtId="0" xfId="0" applyAlignment="1" applyBorder="1" applyFont="1">
      <alignment/>
    </xf>
    <xf borderId="0" fillId="0" fontId="2" numFmtId="165" xfId="0" applyFont="1" applyNumberFormat="1"/>
    <xf borderId="0" fillId="0" fontId="2" numFmtId="165" xfId="0" applyAlignment="1" applyFont="1" applyNumberFormat="1">
      <alignment/>
    </xf>
    <xf borderId="1" fillId="3" fontId="1" numFmtId="165" xfId="0" applyAlignment="1" applyBorder="1" applyFont="1" applyNumberForma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4" Type="http://schemas.openxmlformats.org/officeDocument/2006/relationships/worksheet" Target="worksheets/sheet1.xml"/><Relationship Id="rId3" Type="http://schemas.openxmlformats.org/officeDocument/2006/relationships/worksheet" Target="worksheets/sheet3.xml"/><Relationship Id="rId5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2" Type="http://schemas.openxmlformats.org/officeDocument/2006/relationships/hyperlink" Target="http://www.dmnews.com/myfitnesspal-flexes-its-content-marketing-muscle/article/374263/" TargetMode="External"/><Relationship Id="rId1" Type="http://schemas.openxmlformats.org/officeDocument/2006/relationships/hyperlink" Target="http://www.freewebsitereport.org/www.myfitnesspal.com" TargetMode="External"/><Relationship Id="rId4" Type="http://schemas.openxmlformats.org/officeDocument/2006/relationships/hyperlink" Target="http://dazeinfo.com/2014/01/23/smartphone-users-growth-mobile-internet-2014-2017/" TargetMode="External"/><Relationship Id="rId3" Type="http://schemas.openxmlformats.org/officeDocument/2006/relationships/hyperlink" Target="https://support.google.com/adsense/answer/32852?hl=en" TargetMode="External"/><Relationship Id="rId6" Type="http://schemas.openxmlformats.org/officeDocument/2006/relationships/hyperlink" Target="http://www.fmi.org/research-resources/supermarket-facts" TargetMode="External"/><Relationship Id="rId5" Type="http://schemas.openxmlformats.org/officeDocument/2006/relationships/hyperlink" Target="http://www.quora.com/How-much-ad-revenue-can-be-expected-per-100-000-downloaded-iPhone-iPad-apps" TargetMode="External"/><Relationship Id="rId8" Type="http://schemas.openxmlformats.org/officeDocument/2006/relationships/drawing" Target="../drawings/worksheetdrawing2.xml"/><Relationship Id="rId7" Type="http://schemas.openxmlformats.org/officeDocument/2006/relationships/hyperlink" Target="http://smallbusiness.chron.com/average-cost-insurance-coverage-sole-proprietor-business-14691.html" TargetMode="External"/></Relationships>
</file>

<file path=xl/worksheets/_rels/sheet3.xml.rels><?xml version="1.0" encoding="UTF-8" standalone="yes"?><Relationships xmlns="http://schemas.openxmlformats.org/package/2006/relationships"><Relationship Id="rId19" Type="http://schemas.openxmlformats.org/officeDocument/2006/relationships/hyperlink" Target="http://www.glassdoor.com/Salaries/ios-developer-salary-SRCH_KO0,13.htm" TargetMode="External"/><Relationship Id="rId18" Type="http://schemas.openxmlformats.org/officeDocument/2006/relationships/hyperlink" Target="http://www.payscale.com/research/US/Job=Mobile_Applications_Developer/Salary" TargetMode="External"/><Relationship Id="rId17" Type="http://schemas.openxmlformats.org/officeDocument/2006/relationships/hyperlink" Target="http://www.bluecloudsolutions.com/blog/cost-develop-app/" TargetMode="External"/><Relationship Id="rId16" Type="http://schemas.openxmlformats.org/officeDocument/2006/relationships/hyperlink" Target="http://www.glassdoor.com/Salaries/technology-project-manager-salary-SRCH_KO0,26.htm" TargetMode="External"/><Relationship Id="rId15" Type="http://schemas.openxmlformats.org/officeDocument/2006/relationships/hyperlink" Target="http://www.glassdoor.com/Salaries/nutritionist-salary-SRCH_KO0,12.htm" TargetMode="External"/><Relationship Id="rId14" Type="http://schemas.openxmlformats.org/officeDocument/2006/relationships/hyperlink" Target="http://www.glassdoor.com/Salaries/philadelphia-attorney-salary-SRCH_IL.0,12_IM676_KO13,21.htm" TargetMode="External"/><Relationship Id="rId21" Type="http://schemas.openxmlformats.org/officeDocument/2006/relationships/hyperlink" Target="http://www.glassdoor.com/Salaries/philadelphia-attorney-salary-SRCH_IL.0,12_IM676_KO13,21.htm" TargetMode="External"/><Relationship Id="rId2" Type="http://schemas.openxmlformats.org/officeDocument/2006/relationships/hyperlink" Target="http://www.glassdoor.com/Salaries/technology-project-manager-salary-SRCH_KO0,26.htm" TargetMode="External"/><Relationship Id="rId12" Type="http://schemas.openxmlformats.org/officeDocument/2006/relationships/hyperlink" Target="http://www.glassdoor.com/Salaries/ios-developer-salary-SRCH_KO0,13.htm" TargetMode="External"/><Relationship Id="rId22" Type="http://schemas.openxmlformats.org/officeDocument/2006/relationships/drawing" Target="../drawings/worksheetdrawing3.xml"/><Relationship Id="rId13" Type="http://schemas.openxmlformats.org/officeDocument/2006/relationships/hyperlink" Target="http://www.glassdoor.com/Salaries/marketer-salary-SRCH_KO0,8.htm" TargetMode="External"/><Relationship Id="rId1" Type="http://schemas.openxmlformats.org/officeDocument/2006/relationships/hyperlink" Target="http://www.glassdoor.com/Salaries/nutritionist-salary-SRCH_KO0,12.htm" TargetMode="External"/><Relationship Id="rId4" Type="http://schemas.openxmlformats.org/officeDocument/2006/relationships/hyperlink" Target="http://www.payscale.com/research/US/Job=Mobile_Applications_Developer/Salary" TargetMode="External"/><Relationship Id="rId10" Type="http://schemas.openxmlformats.org/officeDocument/2006/relationships/hyperlink" Target="http://www.bluecloudsolutions.com/blog/cost-develop-app/" TargetMode="External"/><Relationship Id="rId3" Type="http://schemas.openxmlformats.org/officeDocument/2006/relationships/hyperlink" Target="http://www.bluecloudsolutions.com/blog/cost-develop-app/" TargetMode="External"/><Relationship Id="rId11" Type="http://schemas.openxmlformats.org/officeDocument/2006/relationships/hyperlink" Target="http://www.payscale.com/research/US/Job=Mobile_Applications_Developer/Salary" TargetMode="External"/><Relationship Id="rId20" Type="http://schemas.openxmlformats.org/officeDocument/2006/relationships/hyperlink" Target="http://www.glassdoor.com/Salaries/marketer-salary-SRCH_KO0,8.htm" TargetMode="External"/><Relationship Id="rId9" Type="http://schemas.openxmlformats.org/officeDocument/2006/relationships/hyperlink" Target="http://www.glassdoor.com/Salaries/technology-project-manager-salary-SRCH_KO0,26.htm" TargetMode="External"/><Relationship Id="rId6" Type="http://schemas.openxmlformats.org/officeDocument/2006/relationships/hyperlink" Target="http://www.glassdoor.com/Salaries/marketer-salary-SRCH_KO0,8.htm" TargetMode="External"/><Relationship Id="rId5" Type="http://schemas.openxmlformats.org/officeDocument/2006/relationships/hyperlink" Target="http://www.glassdoor.com/Salaries/ios-developer-salary-SRCH_KO0,13.htm" TargetMode="External"/><Relationship Id="rId8" Type="http://schemas.openxmlformats.org/officeDocument/2006/relationships/hyperlink" Target="http://www.glassdoor.com/Salaries/nutritionist-salary-SRCH_KO0,12.htm" TargetMode="External"/><Relationship Id="rId7" Type="http://schemas.openxmlformats.org/officeDocument/2006/relationships/hyperlink" Target="http://www.glassdoor.com/Salaries/philadelphia-attorney-salary-SRCH_IL.0,12_IM676_KO13,2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4.14"/>
    <col customWidth="1" min="2" max="2" width="51.86"/>
    <col customWidth="1" min="3" max="3" width="42.29"/>
    <col customWidth="1" min="4" max="4" width="32.71"/>
    <col customWidth="1" min="5" max="5" width="39.57"/>
    <col customWidth="1" min="6" max="6" width="28.86"/>
    <col customWidth="1" min="7" max="7" width="27.14"/>
  </cols>
  <sheetData>
    <row r="1">
      <c r="A1" s="10" t="s">
        <v>1</v>
      </c>
      <c r="B1" s="13"/>
      <c r="C1" s="15" t="s">
        <v>12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>
      <c r="A2" s="10" t="s">
        <v>13</v>
      </c>
      <c r="B2" s="17">
        <v>5592.0</v>
      </c>
      <c r="C2" s="19">
        <v>4488.24</v>
      </c>
      <c r="K2" s="13"/>
    </row>
    <row r="3">
      <c r="A3" s="10" t="s">
        <v>15</v>
      </c>
      <c r="B3" s="17">
        <v>1089.96</v>
      </c>
      <c r="C3" s="19">
        <v>860.04</v>
      </c>
      <c r="K3" s="13"/>
    </row>
    <row r="4">
      <c r="A4" s="10" t="s">
        <v>16</v>
      </c>
      <c r="B4" s="17">
        <v>15449.64</v>
      </c>
      <c r="C4" s="19">
        <v>12182.4</v>
      </c>
      <c r="K4" s="13"/>
    </row>
    <row r="5">
      <c r="A5" s="10" t="s">
        <v>17</v>
      </c>
      <c r="B5" s="21" t="str">
        <f t="shared" ref="B5:C5" si="1">B2+B3+B4</f>
        <v>$22,131.60</v>
      </c>
      <c r="C5" s="23" t="str">
        <f t="shared" si="1"/>
        <v>$17,530.68</v>
      </c>
      <c r="K5" s="13"/>
    </row>
    <row r="6">
      <c r="A6" s="13"/>
      <c r="K6" s="13"/>
    </row>
    <row r="7">
      <c r="A7" s="15" t="s">
        <v>21</v>
      </c>
      <c r="K7" s="13"/>
    </row>
    <row r="8">
      <c r="A8" s="15" t="s">
        <v>22</v>
      </c>
      <c r="B8" s="13" t="s">
        <v>23</v>
      </c>
      <c r="C8" s="13" t="s">
        <v>24</v>
      </c>
      <c r="D8" s="13" t="s">
        <v>25</v>
      </c>
      <c r="E8" s="10" t="s">
        <v>26</v>
      </c>
      <c r="F8" s="13"/>
      <c r="K8" s="13"/>
    </row>
    <row r="9">
      <c r="A9" s="13"/>
      <c r="K9" s="13"/>
    </row>
    <row r="10">
      <c r="A10" s="15" t="s">
        <v>27</v>
      </c>
      <c r="B10" s="13" t="s">
        <v>28</v>
      </c>
      <c r="C10" s="13" t="s">
        <v>29</v>
      </c>
      <c r="D10" s="13" t="s">
        <v>30</v>
      </c>
      <c r="E10" s="13" t="s">
        <v>31</v>
      </c>
      <c r="K10" s="13"/>
    </row>
    <row r="11">
      <c r="A11" s="13"/>
      <c r="B11" s="10" t="s">
        <v>32</v>
      </c>
      <c r="C11" s="10" t="s">
        <v>33</v>
      </c>
      <c r="D11" s="10" t="s">
        <v>30</v>
      </c>
      <c r="E11" s="13" t="s">
        <v>34</v>
      </c>
    </row>
    <row r="12">
      <c r="A12" s="15" t="s">
        <v>35</v>
      </c>
      <c r="B12" s="13" t="s">
        <v>36</v>
      </c>
      <c r="C12" s="13" t="s">
        <v>37</v>
      </c>
      <c r="D12" s="13" t="s">
        <v>38</v>
      </c>
      <c r="E12" s="13" t="s">
        <v>39</v>
      </c>
    </row>
    <row r="13">
      <c r="A13" s="13"/>
      <c r="B13" s="25" t="s">
        <v>40</v>
      </c>
      <c r="C13" s="25" t="s">
        <v>42</v>
      </c>
      <c r="D13" s="25" t="s">
        <v>43</v>
      </c>
      <c r="E13" s="25" t="s">
        <v>44</v>
      </c>
    </row>
    <row r="14">
      <c r="A14" s="13"/>
    </row>
    <row r="15">
      <c r="A15" s="15" t="s">
        <v>45</v>
      </c>
    </row>
    <row r="16">
      <c r="A16" s="27" t="s">
        <v>46</v>
      </c>
      <c r="B16" s="13" t="s">
        <v>51</v>
      </c>
      <c r="C16" s="13" t="s">
        <v>52</v>
      </c>
      <c r="D16" s="13" t="s">
        <v>53</v>
      </c>
      <c r="E16" s="13" t="s">
        <v>54</v>
      </c>
      <c r="F16" s="13" t="s">
        <v>55</v>
      </c>
      <c r="G16" s="13" t="s">
        <v>56</v>
      </c>
    </row>
    <row r="17">
      <c r="A17" s="27" t="s">
        <v>57</v>
      </c>
      <c r="D17" s="25" t="s">
        <v>58</v>
      </c>
      <c r="E17" s="25" t="s">
        <v>59</v>
      </c>
      <c r="F17" s="25" t="s">
        <v>60</v>
      </c>
      <c r="G17" s="25" t="s">
        <v>61</v>
      </c>
    </row>
    <row r="18">
      <c r="A18" s="13"/>
      <c r="E18" s="13" t="s">
        <v>62</v>
      </c>
    </row>
    <row r="19">
      <c r="A19" s="13"/>
    </row>
    <row r="20">
      <c r="A20" s="15" t="s">
        <v>63</v>
      </c>
    </row>
    <row r="21">
      <c r="A21" s="13" t="s">
        <v>64</v>
      </c>
      <c r="B21" s="13" t="s">
        <v>65</v>
      </c>
      <c r="C21" s="13" t="s">
        <v>66</v>
      </c>
      <c r="D21" s="13" t="s">
        <v>67</v>
      </c>
      <c r="E21" s="13" t="s">
        <v>68</v>
      </c>
      <c r="F21" s="13" t="s">
        <v>69</v>
      </c>
    </row>
    <row r="22">
      <c r="A22" s="13"/>
      <c r="B22" s="25" t="s">
        <v>70</v>
      </c>
      <c r="C22" s="25" t="s">
        <v>71</v>
      </c>
      <c r="D22" s="25" t="s">
        <v>72</v>
      </c>
      <c r="E22" s="25" t="s">
        <v>73</v>
      </c>
      <c r="F22" s="25" t="s">
        <v>74</v>
      </c>
    </row>
    <row r="23">
      <c r="A23" s="13"/>
      <c r="C23" s="13" t="s">
        <v>75</v>
      </c>
    </row>
    <row r="24">
      <c r="A24" s="28" t="s">
        <v>76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>
      <c r="A25" s="29" t="s">
        <v>78</v>
      </c>
    </row>
    <row r="26">
      <c r="A26" s="29" t="s">
        <v>82</v>
      </c>
    </row>
    <row r="27">
      <c r="A27" s="29" t="s">
        <v>83</v>
      </c>
    </row>
    <row r="28">
      <c r="A28" s="29" t="s">
        <v>84</v>
      </c>
    </row>
    <row r="29">
      <c r="A29" s="29" t="s">
        <v>85</v>
      </c>
    </row>
    <row r="30">
      <c r="A30" s="29" t="s">
        <v>86</v>
      </c>
    </row>
    <row r="31">
      <c r="A31" s="29" t="s">
        <v>87</v>
      </c>
    </row>
    <row r="32">
      <c r="A32" s="29" t="s">
        <v>88</v>
      </c>
    </row>
    <row r="33">
      <c r="A33" s="1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0.0"/>
  </cols>
  <sheetData>
    <row r="1">
      <c r="A1" s="1" t="s">
        <v>0</v>
      </c>
      <c r="B1" s="2"/>
      <c r="C1" s="2"/>
      <c r="D1" s="2"/>
      <c r="E1" s="4"/>
      <c r="G1" s="3"/>
    </row>
    <row r="2">
      <c r="A2" s="6"/>
      <c r="B2" s="7" t="s">
        <v>2</v>
      </c>
      <c r="C2" s="7" t="s">
        <v>9</v>
      </c>
      <c r="D2" s="7" t="s">
        <v>10</v>
      </c>
      <c r="E2" s="4"/>
      <c r="G2" s="3"/>
    </row>
    <row r="3">
      <c r="A3" s="9" t="s">
        <v>11</v>
      </c>
      <c r="B3" s="11">
        <v>265037.0</v>
      </c>
      <c r="C3" s="11" t="str">
        <f t="shared" ref="C3:D3" si="1">B3*2</f>
        <v>$530,074</v>
      </c>
      <c r="D3" s="11" t="str">
        <f t="shared" si="1"/>
        <v>$1,060,148</v>
      </c>
      <c r="E3" s="20"/>
      <c r="F3" s="3"/>
      <c r="G3" s="3"/>
      <c r="H3" s="3"/>
      <c r="I3" s="3"/>
    </row>
    <row r="4">
      <c r="A4" s="9" t="s">
        <v>18</v>
      </c>
      <c r="B4" s="11">
        <v>0.0</v>
      </c>
      <c r="C4" s="18" t="str">
        <f t="shared" ref="C4:D4" si="2">C3*0.0001*52*5</f>
        <v>$13,781.92</v>
      </c>
      <c r="D4" s="18" t="str">
        <f t="shared" si="2"/>
        <v>$27,563.85</v>
      </c>
      <c r="E4" s="3"/>
      <c r="F4" s="3"/>
      <c r="G4" s="3"/>
      <c r="H4" s="3"/>
      <c r="I4" s="3"/>
      <c r="J4" s="3"/>
    </row>
    <row r="5">
      <c r="A5" s="9" t="s">
        <v>19</v>
      </c>
      <c r="B5" s="26" t="str">
        <f t="shared" ref="B5:D5" si="3">B3+B4
</f>
        <v>$265,037</v>
      </c>
      <c r="C5" s="22" t="str">
        <f t="shared" si="3"/>
        <v>$543,855.92</v>
      </c>
      <c r="D5" s="22" t="str">
        <f t="shared" si="3"/>
        <v>$1,087,711.85</v>
      </c>
      <c r="G5" s="3"/>
    </row>
    <row r="6">
      <c r="B6" s="4"/>
      <c r="C6" s="4"/>
      <c r="D6" s="4"/>
      <c r="E6" s="4"/>
      <c r="G6" s="3"/>
      <c r="K6" s="3"/>
      <c r="L6" s="3"/>
      <c r="N6" t="str">
        <f>L6*10</f>
        <v>0</v>
      </c>
    </row>
    <row r="7">
      <c r="A7" s="1" t="s">
        <v>79</v>
      </c>
      <c r="B7" s="20"/>
      <c r="C7" s="20"/>
      <c r="D7" s="20"/>
      <c r="E7" s="4"/>
    </row>
    <row r="8">
      <c r="A8" s="6"/>
      <c r="B8" s="7" t="s">
        <v>2</v>
      </c>
      <c r="C8" s="7" t="s">
        <v>9</v>
      </c>
      <c r="D8" s="7" t="s">
        <v>10</v>
      </c>
      <c r="E8" s="4"/>
      <c r="I8" s="3"/>
    </row>
    <row r="9">
      <c r="A9" s="9" t="s">
        <v>80</v>
      </c>
      <c r="B9" s="22" t="str">
        <f t="shared" ref="B9:C9" si="4">0.45*B3</f>
        <v>$119,266.65</v>
      </c>
      <c r="C9" s="22" t="str">
        <f t="shared" si="4"/>
        <v>$238,533.30</v>
      </c>
      <c r="D9" s="22" t="str">
        <f>0.5*D3</f>
        <v>$530,074.00</v>
      </c>
      <c r="E9" s="4"/>
    </row>
    <row r="10">
      <c r="A10" s="9" t="s">
        <v>92</v>
      </c>
      <c r="B10" s="11">
        <v>123920.0</v>
      </c>
      <c r="C10" s="11">
        <v>87200.0</v>
      </c>
      <c r="D10" s="11">
        <v>158360.0</v>
      </c>
      <c r="E10" s="20"/>
      <c r="N10" t="str">
        <f>N6*I3</f>
        <v>0</v>
      </c>
    </row>
    <row r="11">
      <c r="A11" s="9" t="s">
        <v>94</v>
      </c>
      <c r="B11" s="18">
        <v>17530.68</v>
      </c>
      <c r="C11" s="22" t="str">
        <f t="shared" ref="C11:D11" si="5">B11*2</f>
        <v>$35,061.36</v>
      </c>
      <c r="D11" s="22" t="str">
        <f t="shared" si="5"/>
        <v>$70,122.72</v>
      </c>
      <c r="E11" s="20"/>
      <c r="G11" s="3" t="s">
        <v>96</v>
      </c>
    </row>
    <row r="12">
      <c r="A12" s="9" t="s">
        <v>97</v>
      </c>
      <c r="B12" s="18">
        <v>1500.0</v>
      </c>
      <c r="C12" s="18">
        <v>3500.0</v>
      </c>
      <c r="D12" s="18">
        <v>10000.0</v>
      </c>
      <c r="E12" s="20"/>
      <c r="G12" s="30" t="s">
        <v>98</v>
      </c>
    </row>
    <row r="13">
      <c r="A13" s="3"/>
      <c r="B13" s="4"/>
      <c r="C13" s="4"/>
      <c r="D13" s="4"/>
      <c r="E13" s="4"/>
      <c r="F13" s="6"/>
      <c r="G13" s="30" t="s">
        <v>99</v>
      </c>
      <c r="I13" s="31"/>
    </row>
    <row r="14">
      <c r="A14" s="9" t="s">
        <v>100</v>
      </c>
      <c r="B14" s="22" t="str">
        <f t="shared" ref="B14:D14" si="6">sum(B9:B12)</f>
        <v>$262,217.33</v>
      </c>
      <c r="C14" s="22" t="str">
        <f t="shared" si="6"/>
        <v>$364,294.66</v>
      </c>
      <c r="D14" s="22" t="str">
        <f t="shared" si="6"/>
        <v>$768,556.72</v>
      </c>
      <c r="E14" s="20" t="s">
        <v>3</v>
      </c>
      <c r="G14" s="30" t="s">
        <v>101</v>
      </c>
    </row>
    <row r="15">
      <c r="B15" s="4"/>
      <c r="C15" s="4"/>
      <c r="D15" s="4"/>
      <c r="E15" s="4"/>
      <c r="G15" s="30" t="s">
        <v>102</v>
      </c>
      <c r="H15" s="3"/>
      <c r="I15" s="3"/>
    </row>
    <row r="16">
      <c r="A16" s="9" t="s">
        <v>103</v>
      </c>
      <c r="B16" s="22" t="str">
        <f t="shared" ref="B16:D16" si="7">B5-B14</f>
        <v>$2,819.67</v>
      </c>
      <c r="C16" s="22" t="str">
        <f t="shared" si="7"/>
        <v>$179,561.26</v>
      </c>
      <c r="D16" s="22" t="str">
        <f t="shared" si="7"/>
        <v>$319,155.13</v>
      </c>
      <c r="E16" s="4"/>
      <c r="G16" s="30" t="s">
        <v>104</v>
      </c>
      <c r="H16" s="3"/>
      <c r="I16" s="3"/>
      <c r="J16" s="3"/>
    </row>
    <row r="17">
      <c r="B17" s="4"/>
      <c r="C17" s="4"/>
      <c r="D17" s="4"/>
      <c r="E17" s="4"/>
      <c r="G17" s="30" t="s">
        <v>105</v>
      </c>
    </row>
    <row r="18">
      <c r="A18" s="10"/>
      <c r="B18" s="17"/>
      <c r="C18" s="4"/>
      <c r="D18" s="4"/>
      <c r="E18" s="4"/>
      <c r="G18" s="30" t="s">
        <v>106</v>
      </c>
      <c r="K18" s="3"/>
      <c r="L18" s="3"/>
    </row>
    <row r="19">
      <c r="A19" s="28" t="s">
        <v>107</v>
      </c>
      <c r="B19" s="17"/>
      <c r="C19" s="4"/>
      <c r="D19" s="4"/>
      <c r="E19" s="4"/>
    </row>
    <row r="20">
      <c r="A20" s="1" t="s">
        <v>0</v>
      </c>
      <c r="B20" s="3"/>
      <c r="C20" s="3"/>
      <c r="D20" s="3"/>
      <c r="E20" s="4"/>
    </row>
    <row r="21">
      <c r="A21" s="6"/>
      <c r="B21" s="36" t="s">
        <v>2</v>
      </c>
      <c r="C21" s="36" t="s">
        <v>9</v>
      </c>
      <c r="D21" s="36" t="s">
        <v>10</v>
      </c>
      <c r="E21" s="4"/>
    </row>
    <row r="22">
      <c r="A22" s="9" t="s">
        <v>11</v>
      </c>
      <c r="B22" s="11">
        <v>265000.0</v>
      </c>
      <c r="C22" s="11" t="str">
        <f t="shared" ref="C22:D22" si="8">B22*2</f>
        <v>$530,000</v>
      </c>
      <c r="D22" s="11" t="str">
        <f t="shared" si="8"/>
        <v>$1,060,000</v>
      </c>
    </row>
    <row r="23">
      <c r="A23" s="9" t="s">
        <v>18</v>
      </c>
      <c r="B23" s="11">
        <v>0.0</v>
      </c>
      <c r="C23" s="11">
        <v>14000.0</v>
      </c>
      <c r="D23" s="11">
        <v>28000.0</v>
      </c>
    </row>
    <row r="24">
      <c r="A24" s="9" t="s">
        <v>19</v>
      </c>
      <c r="B24" s="26" t="str">
        <f t="shared" ref="B24:D24" si="9">B22+B23
</f>
        <v>$265,000</v>
      </c>
      <c r="C24" s="26" t="str">
        <f t="shared" si="9"/>
        <v>$544,000</v>
      </c>
      <c r="D24" s="26" t="str">
        <f t="shared" si="9"/>
        <v>$1,088,000</v>
      </c>
    </row>
    <row r="25">
      <c r="B25" s="37"/>
      <c r="C25" s="37"/>
      <c r="D25" s="37"/>
    </row>
    <row r="26">
      <c r="A26" s="1" t="s">
        <v>79</v>
      </c>
      <c r="B26" s="38"/>
      <c r="C26" s="38"/>
      <c r="D26" s="38"/>
    </row>
    <row r="27">
      <c r="A27" s="6"/>
      <c r="B27" s="39" t="s">
        <v>2</v>
      </c>
      <c r="C27" s="39" t="s">
        <v>9</v>
      </c>
      <c r="D27" s="39" t="s">
        <v>10</v>
      </c>
    </row>
    <row r="28">
      <c r="A28" s="9" t="s">
        <v>80</v>
      </c>
      <c r="B28" s="11">
        <v>119000.0</v>
      </c>
      <c r="C28" s="26" t="str">
        <f>0.45*C22</f>
        <v>$238,500</v>
      </c>
      <c r="D28" s="26" t="str">
        <f>0.5*D22</f>
        <v>$530,000</v>
      </c>
    </row>
    <row r="29">
      <c r="A29" s="9" t="s">
        <v>92</v>
      </c>
      <c r="B29" s="11">
        <v>124000.0</v>
      </c>
      <c r="C29" s="11">
        <v>87000.0</v>
      </c>
      <c r="D29" s="11">
        <v>158000.0</v>
      </c>
    </row>
    <row r="30">
      <c r="A30" s="9" t="s">
        <v>94</v>
      </c>
      <c r="B30" s="11">
        <v>18000.0</v>
      </c>
      <c r="C30" s="11">
        <v>36000.0</v>
      </c>
      <c r="D30" s="11">
        <v>71000.0</v>
      </c>
    </row>
    <row r="31">
      <c r="A31" s="11" t="s">
        <v>97</v>
      </c>
      <c r="B31" s="11">
        <v>1500.0</v>
      </c>
      <c r="C31" s="11">
        <v>3500.0</v>
      </c>
      <c r="D31" s="11">
        <v>10000.0</v>
      </c>
    </row>
    <row r="32">
      <c r="A32" s="3"/>
      <c r="B32" s="37"/>
      <c r="C32" s="37"/>
      <c r="D32" s="37"/>
    </row>
    <row r="33">
      <c r="A33" s="9" t="s">
        <v>100</v>
      </c>
      <c r="B33" s="26" t="str">
        <f t="shared" ref="B33:D33" si="10">sum(B28:B31)</f>
        <v>$262,500</v>
      </c>
      <c r="C33" s="26" t="str">
        <f t="shared" si="10"/>
        <v>$365,000</v>
      </c>
      <c r="D33" s="26" t="str">
        <f t="shared" si="10"/>
        <v>$769,000</v>
      </c>
    </row>
    <row r="34">
      <c r="B34" s="37"/>
      <c r="C34" s="37"/>
      <c r="D34" s="37"/>
    </row>
    <row r="35">
      <c r="A35" s="9" t="s">
        <v>103</v>
      </c>
      <c r="B35" s="26" t="str">
        <f t="shared" ref="B35:D35" si="11">B24-B33</f>
        <v>$2,500</v>
      </c>
      <c r="C35" s="26" t="str">
        <f t="shared" si="11"/>
        <v>$179,000</v>
      </c>
      <c r="D35" s="26" t="str">
        <f t="shared" si="11"/>
        <v>$319,000</v>
      </c>
    </row>
    <row r="36">
      <c r="B36" s="37"/>
      <c r="C36" s="37"/>
      <c r="D36" s="37"/>
    </row>
    <row r="37">
      <c r="A37" s="6"/>
      <c r="B37" s="39" t="s">
        <v>2</v>
      </c>
      <c r="C37" s="39" t="s">
        <v>9</v>
      </c>
      <c r="D37" s="39" t="s">
        <v>10</v>
      </c>
    </row>
    <row r="38">
      <c r="A38" s="9" t="s">
        <v>108</v>
      </c>
      <c r="B38" s="26" t="str">
        <f t="shared" ref="B38:D38" si="12">B24</f>
        <v>$265,000</v>
      </c>
      <c r="C38" s="26" t="str">
        <f t="shared" si="12"/>
        <v>$544,000</v>
      </c>
      <c r="D38" s="26" t="str">
        <f t="shared" si="12"/>
        <v>$1,088,000</v>
      </c>
    </row>
    <row r="39">
      <c r="A39" s="9" t="s">
        <v>79</v>
      </c>
      <c r="B39" s="26" t="str">
        <f t="shared" ref="B39:D39" si="13">B33</f>
        <v>$262,500</v>
      </c>
      <c r="C39" s="26" t="str">
        <f t="shared" si="13"/>
        <v>$365,000</v>
      </c>
      <c r="D39" s="26" t="str">
        <f t="shared" si="13"/>
        <v>$769,000</v>
      </c>
    </row>
    <row r="40">
      <c r="A40" s="9" t="s">
        <v>109</v>
      </c>
      <c r="B40" s="26" t="str">
        <f t="shared" ref="B40:D40" si="14">B38-B39</f>
        <v>$2,500</v>
      </c>
      <c r="C40" s="26" t="str">
        <f t="shared" si="14"/>
        <v>$179,000</v>
      </c>
      <c r="D40" s="26" t="str">
        <f t="shared" si="14"/>
        <v>$319,000</v>
      </c>
    </row>
  </sheetData>
  <hyperlinks>
    <hyperlink r:id="rId1" ref="G12"/>
    <hyperlink r:id="rId2" ref="G13"/>
    <hyperlink r:id="rId3" ref="G14"/>
    <hyperlink r:id="rId4" ref="G15"/>
    <hyperlink r:id="rId5" ref="G16"/>
    <hyperlink r:id="rId6" ref="G17"/>
    <hyperlink r:id="rId7" ref="G18"/>
  </hyperlinks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4.14"/>
    <col customWidth="1" min="3" max="3" width="19.57"/>
    <col customWidth="1" min="4" max="4" width="24.86"/>
  </cols>
  <sheetData>
    <row r="2" ht="18.75" customHeight="1">
      <c r="A2" s="1" t="s">
        <v>2</v>
      </c>
      <c r="C2" s="3" t="s">
        <v>3</v>
      </c>
    </row>
    <row r="3">
      <c r="A3" s="5" t="s">
        <v>4</v>
      </c>
      <c r="B3" s="5" t="s">
        <v>5</v>
      </c>
      <c r="C3" s="5" t="s">
        <v>6</v>
      </c>
      <c r="D3" s="5" t="s">
        <v>7</v>
      </c>
      <c r="E3" s="8" t="s">
        <v>8</v>
      </c>
      <c r="F3" s="12"/>
      <c r="G3" s="12"/>
      <c r="H3" s="12"/>
      <c r="I3" s="12"/>
      <c r="J3" s="14"/>
    </row>
    <row r="4">
      <c r="A4" s="6"/>
      <c r="B4" s="6"/>
      <c r="C4" s="6"/>
      <c r="D4" s="6"/>
      <c r="E4" s="6"/>
      <c r="J4" s="16"/>
    </row>
    <row r="5">
      <c r="A5" s="9" t="s">
        <v>14</v>
      </c>
      <c r="B5" s="18">
        <v>25.0</v>
      </c>
      <c r="C5" s="9">
        <v>800.0</v>
      </c>
      <c r="D5" s="22" t="str">
        <f t="shared" ref="D5:D9" si="1">B5*C5</f>
        <v>$20,000.00</v>
      </c>
      <c r="E5" s="24" t="s">
        <v>20</v>
      </c>
      <c r="J5" s="16"/>
    </row>
    <row r="6">
      <c r="A6" s="9" t="s">
        <v>41</v>
      </c>
      <c r="B6" s="18">
        <v>25.0</v>
      </c>
      <c r="C6" s="9">
        <v>800.0</v>
      </c>
      <c r="D6" s="22" t="str">
        <f t="shared" si="1"/>
        <v>$20,000.00</v>
      </c>
      <c r="E6" s="24" t="s">
        <v>47</v>
      </c>
      <c r="F6" s="6"/>
      <c r="G6" s="6"/>
      <c r="H6" s="6"/>
      <c r="I6" s="6"/>
      <c r="J6" s="6"/>
    </row>
    <row r="7">
      <c r="A7" s="9" t="s">
        <v>48</v>
      </c>
      <c r="B7" s="18">
        <v>60.0</v>
      </c>
      <c r="C7" s="9">
        <v>750.0</v>
      </c>
      <c r="D7" s="22" t="str">
        <f t="shared" si="1"/>
        <v>$45,000.00</v>
      </c>
      <c r="E7" s="24" t="s">
        <v>49</v>
      </c>
      <c r="J7" s="16"/>
    </row>
    <row r="8">
      <c r="A8" s="9" t="s">
        <v>50</v>
      </c>
      <c r="B8" s="18">
        <v>40.0</v>
      </c>
      <c r="C8" s="9">
        <v>500.0</v>
      </c>
      <c r="D8" s="22" t="str">
        <f t="shared" si="1"/>
        <v>$20,000.00</v>
      </c>
      <c r="E8" s="24" t="s">
        <v>77</v>
      </c>
      <c r="J8" s="16"/>
    </row>
    <row r="9">
      <c r="A9" s="9" t="s">
        <v>81</v>
      </c>
      <c r="B9" s="18">
        <v>24.0</v>
      </c>
      <c r="C9" s="9">
        <v>80.0</v>
      </c>
      <c r="D9" s="22" t="str">
        <f t="shared" si="1"/>
        <v>$1,920.00</v>
      </c>
      <c r="E9" s="24" t="s">
        <v>89</v>
      </c>
      <c r="J9" s="16"/>
    </row>
    <row r="10">
      <c r="A10" s="9" t="s">
        <v>90</v>
      </c>
      <c r="B10" s="18">
        <v>30.0</v>
      </c>
      <c r="C10" s="9">
        <v>500.0</v>
      </c>
      <c r="D10" s="22" t="str">
        <f t="shared" ref="D10:D11" si="2">C10*B10</f>
        <v>$15,000.00</v>
      </c>
      <c r="E10" s="24" t="s">
        <v>91</v>
      </c>
      <c r="J10" s="16"/>
    </row>
    <row r="11">
      <c r="A11" s="9" t="s">
        <v>93</v>
      </c>
      <c r="B11" s="18">
        <v>50.0</v>
      </c>
      <c r="C11" s="9">
        <v>40.0</v>
      </c>
      <c r="D11" s="22" t="str">
        <f t="shared" si="2"/>
        <v>$2,000.00</v>
      </c>
      <c r="E11" s="24" t="s">
        <v>95</v>
      </c>
      <c r="J11" s="16"/>
    </row>
    <row r="12">
      <c r="A12" s="9" t="s">
        <v>17</v>
      </c>
      <c r="B12" s="6"/>
      <c r="C12" s="32" t="str">
        <f>SUM(C5:C9)</f>
        <v>2930</v>
      </c>
      <c r="D12" s="22" t="str">
        <f>SUM( D5:D11)</f>
        <v>$123,920.00</v>
      </c>
      <c r="E12" s="6"/>
      <c r="J12" s="16"/>
    </row>
    <row r="13">
      <c r="A13" s="6"/>
      <c r="B13" s="6"/>
      <c r="C13" s="6"/>
      <c r="D13" s="9"/>
      <c r="E13" s="33"/>
      <c r="F13" s="34"/>
      <c r="G13" s="34"/>
      <c r="H13" s="34"/>
      <c r="I13" s="34"/>
      <c r="J13" s="35"/>
    </row>
    <row r="14">
      <c r="D14" s="3"/>
      <c r="E14" s="3"/>
    </row>
    <row r="15">
      <c r="A15" s="3"/>
    </row>
    <row r="16">
      <c r="A16" s="1" t="s">
        <v>9</v>
      </c>
    </row>
    <row r="17">
      <c r="A17" s="5" t="s">
        <v>4</v>
      </c>
      <c r="B17" s="5" t="s">
        <v>5</v>
      </c>
      <c r="C17" s="5" t="s">
        <v>6</v>
      </c>
      <c r="D17" s="5" t="s">
        <v>7</v>
      </c>
      <c r="E17" s="8" t="s">
        <v>8</v>
      </c>
      <c r="F17" s="12"/>
      <c r="G17" s="12"/>
      <c r="H17" s="12"/>
      <c r="I17" s="12"/>
      <c r="J17" s="14"/>
    </row>
    <row r="18">
      <c r="A18" s="6"/>
      <c r="B18" s="6"/>
      <c r="C18" s="6"/>
      <c r="D18" s="6"/>
      <c r="E18" s="6"/>
      <c r="J18" s="16"/>
    </row>
    <row r="19">
      <c r="A19" s="9" t="s">
        <v>14</v>
      </c>
      <c r="B19" s="18">
        <v>25.0</v>
      </c>
      <c r="C19" s="9">
        <v>400.0</v>
      </c>
      <c r="D19" s="22" t="str">
        <f t="shared" ref="D19:D23" si="3">B19*C19</f>
        <v>$10,000.00</v>
      </c>
      <c r="E19" s="24" t="s">
        <v>20</v>
      </c>
      <c r="J19" s="16"/>
    </row>
    <row r="20">
      <c r="A20" s="9" t="s">
        <v>41</v>
      </c>
      <c r="B20" s="18">
        <v>25.0</v>
      </c>
      <c r="C20" s="9">
        <v>400.0</v>
      </c>
      <c r="D20" s="22" t="str">
        <f t="shared" si="3"/>
        <v>$10,000.00</v>
      </c>
      <c r="E20" s="24" t="s">
        <v>47</v>
      </c>
      <c r="F20" s="6"/>
      <c r="G20" s="6"/>
      <c r="H20" s="6"/>
      <c r="I20" s="6"/>
      <c r="J20" s="6"/>
    </row>
    <row r="21">
      <c r="A21" s="9" t="s">
        <v>48</v>
      </c>
      <c r="B21" s="18">
        <v>60.0</v>
      </c>
      <c r="C21" s="9">
        <v>350.0</v>
      </c>
      <c r="D21" s="22" t="str">
        <f t="shared" si="3"/>
        <v>$21,000.00</v>
      </c>
      <c r="E21" s="24" t="s">
        <v>49</v>
      </c>
      <c r="J21" s="16"/>
    </row>
    <row r="22">
      <c r="A22" s="9" t="s">
        <v>50</v>
      </c>
      <c r="B22" s="18">
        <v>40.0</v>
      </c>
      <c r="C22" s="9">
        <v>300.0</v>
      </c>
      <c r="D22" s="22" t="str">
        <f t="shared" si="3"/>
        <v>$12,000.00</v>
      </c>
      <c r="E22" s="24" t="s">
        <v>77</v>
      </c>
      <c r="J22" s="16"/>
    </row>
    <row r="23">
      <c r="A23" s="9" t="s">
        <v>81</v>
      </c>
      <c r="B23" s="18">
        <v>24.0</v>
      </c>
      <c r="C23" s="9">
        <v>100.0</v>
      </c>
      <c r="D23" s="22" t="str">
        <f t="shared" si="3"/>
        <v>$2,400.00</v>
      </c>
      <c r="E23" s="24" t="s">
        <v>89</v>
      </c>
      <c r="J23" s="16"/>
    </row>
    <row r="24">
      <c r="A24" s="9" t="s">
        <v>90</v>
      </c>
      <c r="B24" s="18">
        <v>30.0</v>
      </c>
      <c r="C24" s="9">
        <v>960.0</v>
      </c>
      <c r="D24" s="22" t="str">
        <f t="shared" ref="D24:D25" si="4">C24*B24</f>
        <v>$28,800.00</v>
      </c>
      <c r="E24" s="24" t="s">
        <v>91</v>
      </c>
      <c r="J24" s="16"/>
    </row>
    <row r="25">
      <c r="A25" s="9" t="s">
        <v>93</v>
      </c>
      <c r="B25" s="18">
        <v>50.0</v>
      </c>
      <c r="C25" s="9">
        <v>60.0</v>
      </c>
      <c r="D25" s="22" t="str">
        <f t="shared" si="4"/>
        <v>$3,000.00</v>
      </c>
      <c r="E25" s="24" t="s">
        <v>95</v>
      </c>
      <c r="J25" s="16"/>
    </row>
    <row r="26">
      <c r="A26" s="9" t="s">
        <v>17</v>
      </c>
      <c r="B26" s="6"/>
      <c r="C26" s="32" t="str">
        <f>sum(C19:C24)</f>
        <v>2510</v>
      </c>
      <c r="D26" s="22" t="str">
        <f>SUM(D19:D25)</f>
        <v>$87,200.00</v>
      </c>
      <c r="E26" s="6"/>
      <c r="J26" s="16"/>
    </row>
    <row r="27">
      <c r="A27" s="6"/>
      <c r="B27" s="6"/>
      <c r="C27" s="6"/>
      <c r="D27" s="9"/>
      <c r="E27" s="33"/>
      <c r="F27" s="34"/>
      <c r="G27" s="34"/>
      <c r="H27" s="34"/>
      <c r="I27" s="34"/>
      <c r="J27" s="35"/>
    </row>
    <row r="28">
      <c r="D28" s="3"/>
      <c r="E28" s="3"/>
    </row>
    <row r="29">
      <c r="A29" s="1" t="s">
        <v>10</v>
      </c>
    </row>
    <row r="30">
      <c r="A30" s="5" t="s">
        <v>4</v>
      </c>
      <c r="B30" s="5" t="s">
        <v>5</v>
      </c>
      <c r="C30" s="5" t="s">
        <v>6</v>
      </c>
      <c r="D30" s="5" t="s">
        <v>7</v>
      </c>
      <c r="E30" s="8" t="s">
        <v>8</v>
      </c>
      <c r="F30" s="12"/>
      <c r="G30" s="12"/>
      <c r="H30" s="12"/>
      <c r="I30" s="12"/>
      <c r="J30" s="14"/>
    </row>
    <row r="31">
      <c r="A31" s="6"/>
      <c r="B31" s="6"/>
      <c r="C31" s="6"/>
      <c r="D31" s="6"/>
      <c r="E31" s="6"/>
      <c r="J31" s="16"/>
    </row>
    <row r="32">
      <c r="A32" s="9" t="s">
        <v>14</v>
      </c>
      <c r="B32" s="18">
        <v>25.0</v>
      </c>
      <c r="C32" s="9">
        <v>800.0</v>
      </c>
      <c r="D32" s="22" t="str">
        <f t="shared" ref="D32:D36" si="5">B32*C32</f>
        <v>$20,000.00</v>
      </c>
      <c r="E32" s="24" t="s">
        <v>20</v>
      </c>
      <c r="J32" s="16"/>
    </row>
    <row r="33">
      <c r="A33" s="9" t="s">
        <v>41</v>
      </c>
      <c r="B33" s="18">
        <v>25.0</v>
      </c>
      <c r="C33" s="9">
        <v>800.0</v>
      </c>
      <c r="D33" s="22" t="str">
        <f t="shared" si="5"/>
        <v>$20,000.00</v>
      </c>
      <c r="E33" s="24" t="s">
        <v>47</v>
      </c>
      <c r="F33" s="6"/>
      <c r="G33" s="6"/>
      <c r="H33" s="6"/>
      <c r="I33" s="6"/>
      <c r="J33" s="6"/>
    </row>
    <row r="34">
      <c r="A34" s="9" t="s">
        <v>48</v>
      </c>
      <c r="B34" s="18">
        <v>60.0</v>
      </c>
      <c r="C34" s="9">
        <v>700.0</v>
      </c>
      <c r="D34" s="22" t="str">
        <f t="shared" si="5"/>
        <v>$42,000.00</v>
      </c>
      <c r="E34" s="24" t="s">
        <v>49</v>
      </c>
      <c r="J34" s="16"/>
    </row>
    <row r="35">
      <c r="A35" s="9" t="s">
        <v>50</v>
      </c>
      <c r="B35" s="18">
        <v>40.0</v>
      </c>
      <c r="C35" s="9">
        <v>500.0</v>
      </c>
      <c r="D35" s="22" t="str">
        <f t="shared" si="5"/>
        <v>$20,000.00</v>
      </c>
      <c r="E35" s="24" t="s">
        <v>77</v>
      </c>
      <c r="J35" s="16"/>
    </row>
    <row r="36">
      <c r="A36" s="9" t="s">
        <v>81</v>
      </c>
      <c r="B36" s="18">
        <v>24.0</v>
      </c>
      <c r="C36" s="9">
        <v>140.0</v>
      </c>
      <c r="D36" s="22" t="str">
        <f t="shared" si="5"/>
        <v>$3,360.00</v>
      </c>
      <c r="E36" s="24" t="s">
        <v>89</v>
      </c>
      <c r="J36" s="16"/>
    </row>
    <row r="37">
      <c r="A37" s="9" t="s">
        <v>90</v>
      </c>
      <c r="B37" s="18">
        <v>30.0</v>
      </c>
      <c r="C37" s="9">
        <v>1600.0</v>
      </c>
      <c r="D37" s="22" t="str">
        <f t="shared" ref="D37:D38" si="6">C37*B37</f>
        <v>$48,000.00</v>
      </c>
      <c r="E37" s="24" t="s">
        <v>91</v>
      </c>
      <c r="J37" s="16"/>
    </row>
    <row r="38">
      <c r="A38" s="9" t="s">
        <v>93</v>
      </c>
      <c r="B38" s="18">
        <v>50.0</v>
      </c>
      <c r="C38" s="9">
        <v>100.0</v>
      </c>
      <c r="D38" s="22" t="str">
        <f t="shared" si="6"/>
        <v>$5,000.00</v>
      </c>
      <c r="E38" s="24" t="s">
        <v>95</v>
      </c>
      <c r="J38" s="16"/>
    </row>
    <row r="39">
      <c r="A39" s="9" t="s">
        <v>17</v>
      </c>
      <c r="B39" s="6"/>
      <c r="C39" s="32" t="str">
        <f>SUM(C32:C37)</f>
        <v>4540</v>
      </c>
      <c r="D39" s="22" t="str">
        <f>SUM( D32:D38)</f>
        <v>$158,360.00</v>
      </c>
      <c r="E39" s="6"/>
      <c r="J39" s="16"/>
    </row>
    <row r="40">
      <c r="A40" s="6"/>
      <c r="B40" s="6"/>
      <c r="C40" s="6"/>
      <c r="D40" s="9"/>
      <c r="E40" s="33"/>
      <c r="F40" s="34"/>
      <c r="G40" s="34"/>
      <c r="H40" s="34"/>
      <c r="I40" s="34"/>
      <c r="J40" s="35"/>
    </row>
    <row r="41">
      <c r="D41" s="3"/>
      <c r="E41" s="3"/>
    </row>
  </sheetData>
  <mergeCells count="3">
    <mergeCell ref="E3:J3"/>
    <mergeCell ref="E17:J17"/>
    <mergeCell ref="E30:J30"/>
  </mergeCells>
  <hyperlinks>
    <hyperlink r:id="rId1" ref="E5"/>
    <hyperlink r:id="rId2" ref="E6"/>
    <hyperlink r:id="rId3" ref="E7"/>
    <hyperlink r:id="rId4" ref="E8"/>
    <hyperlink r:id="rId5" ref="E9"/>
    <hyperlink r:id="rId6" ref="E10"/>
    <hyperlink r:id="rId7" ref="E11"/>
    <hyperlink r:id="rId8" ref="E19"/>
    <hyperlink r:id="rId9" ref="E20"/>
    <hyperlink r:id="rId10" ref="E21"/>
    <hyperlink r:id="rId11" ref="E22"/>
    <hyperlink r:id="rId12" ref="E23"/>
    <hyperlink r:id="rId13" ref="E24"/>
    <hyperlink r:id="rId14" ref="E25"/>
    <hyperlink r:id="rId15" ref="E32"/>
    <hyperlink r:id="rId16" ref="E33"/>
    <hyperlink r:id="rId17" ref="E34"/>
    <hyperlink r:id="rId18" ref="E35"/>
    <hyperlink r:id="rId19" ref="E36"/>
    <hyperlink r:id="rId20" ref="E37"/>
    <hyperlink r:id="rId21" ref="E38"/>
  </hyperlinks>
  <drawing r:id="rId22"/>
</worksheet>
</file>