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715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shuasandoe/Documents/OneDrive - Temple University/MIS4596 - Information Systems Integration/Team Project/Financials/"/>
    </mc:Choice>
  </mc:AlternateContent>
  <bookViews>
    <workbookView xWindow="80" yWindow="460" windowWidth="25520" windowHeight="15540" tabRatio="500"/>
  </bookViews>
  <sheets>
    <sheet name="Income and Expense" sheetId="1" r:id="rId1"/>
    <sheet name="Customers, Transactions, Etc" sheetId="4" r:id="rId2"/>
    <sheet name="Sales, Marketing &amp; Advertising" sheetId="5" r:id="rId3"/>
    <sheet name="Salaries, Wages, &amp; Taxes" sheetId="2" r:id="rId4"/>
    <sheet name="Hosting &amp; Other Web Services" sheetId="6" r:id="rId5"/>
    <sheet name="Rent, Utilities, &amp; Maintenance" sheetId="7" r:id="rId6"/>
    <sheet name="Comps" sheetId="9" r:id="rId7"/>
    <sheet name="Appendix" sheetId="3" r:id="rId8"/>
  </sheets>
  <definedNames>
    <definedName name="_xlnm._FilterDatabase" localSheetId="3" hidden="1">'Salaries, Wages, &amp; Taxes'!$A$1:$G$1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  <c r="E12" i="1"/>
  <c r="F12" i="1"/>
  <c r="C12" i="1"/>
  <c r="B12" i="1"/>
  <c r="C6" i="5"/>
  <c r="D6" i="5"/>
  <c r="E6" i="5"/>
  <c r="B6" i="5"/>
  <c r="C4" i="5"/>
  <c r="D4" i="5"/>
  <c r="E4" i="5"/>
  <c r="C3" i="5"/>
  <c r="D3" i="5"/>
  <c r="E3" i="5"/>
  <c r="C2" i="5"/>
  <c r="D2" i="5"/>
  <c r="E2" i="5"/>
  <c r="B4" i="5"/>
  <c r="B3" i="5"/>
  <c r="B2" i="5"/>
  <c r="B15" i="1"/>
  <c r="C15" i="1"/>
  <c r="D15" i="1"/>
  <c r="E15" i="1"/>
  <c r="F15" i="1"/>
  <c r="B14" i="1"/>
  <c r="C14" i="1"/>
  <c r="D14" i="1"/>
  <c r="E14" i="1"/>
  <c r="F14" i="1"/>
  <c r="F2" i="2"/>
  <c r="F3" i="2"/>
  <c r="F4" i="2"/>
  <c r="F9" i="2"/>
  <c r="B13" i="1"/>
  <c r="C13" i="1"/>
  <c r="D13" i="1"/>
  <c r="E13" i="1"/>
  <c r="F13" i="1"/>
  <c r="D6" i="4"/>
  <c r="E6" i="4"/>
  <c r="F6" i="4"/>
  <c r="C6" i="4"/>
  <c r="B6" i="4"/>
  <c r="E2" i="4"/>
  <c r="E5" i="1"/>
  <c r="F5" i="1"/>
  <c r="D5" i="1"/>
  <c r="H2" i="4"/>
  <c r="C5" i="1"/>
  <c r="D3" i="4"/>
  <c r="D2" i="4"/>
  <c r="F6" i="2"/>
  <c r="F5" i="2"/>
  <c r="F7" i="2"/>
  <c r="F8" i="2"/>
  <c r="C4" i="6"/>
  <c r="D2" i="7"/>
  <c r="C3" i="7"/>
  <c r="D3" i="7"/>
  <c r="D4" i="7"/>
  <c r="B17" i="1"/>
  <c r="B8" i="1"/>
  <c r="B19" i="1"/>
  <c r="C17" i="1"/>
  <c r="C8" i="1"/>
  <c r="C19" i="1"/>
  <c r="D17" i="1"/>
  <c r="D8" i="1"/>
  <c r="D19" i="1"/>
  <c r="E17" i="1"/>
  <c r="E8" i="1"/>
  <c r="E19" i="1"/>
  <c r="F17" i="1"/>
  <c r="F8" i="1"/>
  <c r="F19" i="1"/>
  <c r="C2" i="7"/>
</calcChain>
</file>

<file path=xl/comments1.xml><?xml version="1.0" encoding="utf-8"?>
<comments xmlns="http://schemas.openxmlformats.org/spreadsheetml/2006/main">
  <authors>
    <author>Microsoft Office User</author>
  </authors>
  <commentList>
    <comment ref="C1" authorId="0">
      <text>
        <r>
          <rPr>
            <b/>
            <sz val="10"/>
            <color indexed="81"/>
            <rFont val="Calibri"/>
          </rPr>
          <t xml:space="preserve">Notation:
</t>
        </r>
        <r>
          <rPr>
            <sz val="10"/>
            <color indexed="81"/>
            <rFont val="Calibri"/>
          </rPr>
          <t>Due to overlapping classifications numbers equal greater than 100%</t>
        </r>
      </text>
    </comment>
    <comment ref="E1" authorId="0">
      <text>
        <r>
          <rPr>
            <b/>
            <sz val="10"/>
            <color indexed="81"/>
            <rFont val="Calibri"/>
          </rPr>
          <t xml:space="preserve">Notation:
</t>
        </r>
        <r>
          <rPr>
            <sz val="10"/>
            <color indexed="81"/>
            <rFont val="Calibri"/>
          </rPr>
          <t>Acquisition goal stated as 1% of total SMB in US</t>
        </r>
      </text>
    </comment>
  </commentList>
</comments>
</file>

<file path=xl/comments2.xml><?xml version="1.0" encoding="utf-8"?>
<comments xmlns="http://schemas.openxmlformats.org/spreadsheetml/2006/main">
  <authors>
    <author>Microsoft Office User</author>
  </authors>
  <commentList>
    <comment ref="C3" authorId="0">
      <text>
        <r>
          <rPr>
            <b/>
            <sz val="10"/>
            <color indexed="81"/>
            <rFont val="Calibri"/>
          </rPr>
          <t>Notation:</t>
        </r>
        <r>
          <rPr>
            <sz val="10"/>
            <color indexed="81"/>
            <rFont val="Calibri"/>
          </rPr>
          <t xml:space="preserve">
This estimate is based on $0.14 per SF.
</t>
        </r>
      </text>
    </comment>
  </commentList>
</comments>
</file>

<file path=xl/sharedStrings.xml><?xml version="1.0" encoding="utf-8"?>
<sst xmlns="http://schemas.openxmlformats.org/spreadsheetml/2006/main" count="118" uniqueCount="94">
  <si>
    <t>Year 1</t>
    <phoneticPr fontId="3" type="noConversion"/>
  </si>
  <si>
    <t>Year 2</t>
    <phoneticPr fontId="3" type="noConversion"/>
  </si>
  <si>
    <t>Year 3</t>
    <phoneticPr fontId="3" type="noConversion"/>
  </si>
  <si>
    <t>Gross Income</t>
    <phoneticPr fontId="3" type="noConversion"/>
  </si>
  <si>
    <t>Total Income</t>
  </si>
  <si>
    <t>Expenses</t>
    <phoneticPr fontId="3" type="noConversion"/>
  </si>
  <si>
    <t>Total Expenses</t>
    <phoneticPr fontId="3" type="noConversion"/>
  </si>
  <si>
    <t>Net Income</t>
    <phoneticPr fontId="3" type="noConversion"/>
  </si>
  <si>
    <t>Job Description</t>
  </si>
  <si>
    <t>Positions</t>
  </si>
  <si>
    <t>Hourly Rate</t>
  </si>
  <si>
    <t>Estimated Hours</t>
  </si>
  <si>
    <t>Total Cost</t>
  </si>
  <si>
    <t>Reference Source(s) for Rate</t>
  </si>
  <si>
    <t xml:space="preserve">Information Technology Specialist </t>
  </si>
  <si>
    <t>-</t>
  </si>
  <si>
    <t>Mobile application developer</t>
  </si>
  <si>
    <t>http://www.payscale.com/research/IN/Job=Application_Developer/Salary</t>
  </si>
  <si>
    <t>Lead Developer</t>
  </si>
  <si>
    <t>https://www.glassdoor.com/Salaries/lead-developer-salary-SRCH_KO0,14.htm</t>
  </si>
  <si>
    <t>Project Manager</t>
  </si>
  <si>
    <t>https://www.glassdoor.com/Salaries/project-manager-salary-SRCH_KO0,15.htm</t>
  </si>
  <si>
    <t>Consultant</t>
  </si>
  <si>
    <t>https://www.glassdoor.com/Salaries/consultant-salary-SRCH_KO0,10.htm</t>
  </si>
  <si>
    <t>Analyst</t>
  </si>
  <si>
    <t>https://www.glassdoor.com/Salaries/analyst-salary-SRCH_KO0,7.htm</t>
  </si>
  <si>
    <t>Potential Cyber Attack Costs</t>
  </si>
  <si>
    <t>http://www.businessnewsdaily.com/8475-cost-of-cyberattack.html</t>
  </si>
  <si>
    <t>http://www.grantthornton.global/en/insights/articles/cyber-attacks-cost-global-business-over-$300bn-a-year/</t>
  </si>
  <si>
    <t>http://media.kaspersky.com/pdf/it-risks-survey-report-cost-of-security-breaches.pdf</t>
  </si>
  <si>
    <t>https://www.glassdoor.com/Salaries/sales-support-representative-salary-SRCH_KO0,28.htm</t>
  </si>
  <si>
    <t>Salaries, Wages &amp; Taxes</t>
  </si>
  <si>
    <t>Sales, Marketing &amp; Advertising</t>
  </si>
  <si>
    <t>Hosting &amp; Other Web Services</t>
  </si>
  <si>
    <t>Customers, Transactions, Etc</t>
  </si>
  <si>
    <t>https://www.glassdoor.com/Salaries/information-technology-specialist-salary-SRCH_KO0,33.htm</t>
  </si>
  <si>
    <t>Small Medium Size Business Statistics</t>
  </si>
  <si>
    <t>https://www.sba.gov/sites/default/files/FAQ_Sept_2012.pdf</t>
  </si>
  <si>
    <t>Coporations</t>
  </si>
  <si>
    <t>Total Number of Small, Medium Sized Businesses in U.S.</t>
  </si>
  <si>
    <t>Business Classification</t>
  </si>
  <si>
    <t>Total Number of Each Classification</t>
  </si>
  <si>
    <t>Acquisition Goal</t>
  </si>
  <si>
    <t>Monthly Rate</t>
  </si>
  <si>
    <t>Number of Monts in Year</t>
  </si>
  <si>
    <t>Total Subscriber Revenue</t>
  </si>
  <si>
    <t>Year 4</t>
  </si>
  <si>
    <t>Year 5</t>
  </si>
  <si>
    <t>Amazon Web Services Pricing</t>
  </si>
  <si>
    <t>https://aws.amazon.com/pricing/</t>
  </si>
  <si>
    <t>Rent, Utilities, &amp; Maintenance</t>
  </si>
  <si>
    <t>Cybernetic Global Intelligence</t>
  </si>
  <si>
    <t>https://cybernetic-gi.com/cyber-security-subscription-packages/</t>
  </si>
  <si>
    <t>Business Name</t>
  </si>
  <si>
    <t>Annual Cost</t>
  </si>
  <si>
    <t>Services</t>
  </si>
  <si>
    <t>Link</t>
  </si>
  <si>
    <t>1 Pen Test, Priority Services, Shared Account Manager</t>
  </si>
  <si>
    <t>Service</t>
  </si>
  <si>
    <t>AWS On-Demand A4</t>
  </si>
  <si>
    <t>Term</t>
  </si>
  <si>
    <t>3-Year Term</t>
  </si>
  <si>
    <t>AWS LAMP Stack</t>
  </si>
  <si>
    <t>Year-to-Year</t>
  </si>
  <si>
    <t>https://aws.amazon.com/marketplace/search/results/ref=srh_navgno_search_box?page=1&amp;searchTerms=lamp</t>
  </si>
  <si>
    <t>https://aws.amazon.com/ec2/dedicated-hosts/pricing/</t>
  </si>
  <si>
    <t>Type</t>
  </si>
  <si>
    <t>Square Feet</t>
  </si>
  <si>
    <t>Monthly Fees</t>
  </si>
  <si>
    <t>Annual Fees</t>
  </si>
  <si>
    <t>Rent</t>
  </si>
  <si>
    <t>http://www.loopnet.com/Listing/19045171/2929-Arch-St-Philadelphia-PA/</t>
  </si>
  <si>
    <t>Utilities</t>
  </si>
  <si>
    <t>Total Compensation</t>
  </si>
  <si>
    <t>Percentage</t>
  </si>
  <si>
    <t>General Inflation Rate Estimate</t>
  </si>
  <si>
    <t>Total Customer Acquisition Rate</t>
  </si>
  <si>
    <t>Customer Support</t>
  </si>
  <si>
    <t>Customer Acquisition Goals</t>
  </si>
  <si>
    <t>Year 1</t>
  </si>
  <si>
    <t>Year 2</t>
  </si>
  <si>
    <t>Year 3</t>
  </si>
  <si>
    <t>Total Customers</t>
  </si>
  <si>
    <t>Sales Material</t>
  </si>
  <si>
    <t>Marketing Material</t>
  </si>
  <si>
    <t>Advertising Material</t>
  </si>
  <si>
    <t>Backup, IDS/IPS, Firewall, SSL, Web Applications</t>
  </si>
  <si>
    <t>https://www.barracuda.com/products/category/index</t>
  </si>
  <si>
    <t>Baracuda Networks</t>
  </si>
  <si>
    <t>https://www.cylance.com/products-protect</t>
  </si>
  <si>
    <t>Cylance Protect</t>
  </si>
  <si>
    <t>APT Protection</t>
  </si>
  <si>
    <t>Total</t>
  </si>
  <si>
    <t>Estimated using 2% of expected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</si>
</sst>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?_);_(@_)"/>
    <numFmt numFmtId="172" formatCode="_(* #,##0_);_(* \(#,##0\);_(* &quot;-&quot;??_);_(@_)"/>
  </numFmts>
  <fonts count="9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4"/>
      <name val="Verdana"/>
      <family val="2"/>
    </font>
    <font>
      <u/>
      <sz val="10"/>
      <color theme="10"/>
      <name val="Verdana"/>
    </font>
    <font>
      <sz val="10"/>
      <color rgb="FF8DB3E2"/>
      <name val="Verdana"/>
    </font>
    <font>
      <sz val="10"/>
      <color indexed="81"/>
      <name val="Calibri"/>
    </font>
    <font>
      <b/>
      <sz val="10"/>
      <color indexed="8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1"/>
    <xf numFmtId="44" fontId="0" fillId="0" borderId="0" xfId="2" applyFont="1"/>
    <xf numFmtId="44" fontId="0" fillId="0" borderId="0" xfId="0" applyNumberFormat="1"/>
    <xf numFmtId="0" fontId="0" fillId="0" borderId="0" xfId="0" applyFont="1"/>
    <xf numFmtId="2" fontId="0" fillId="0" borderId="0" xfId="2" applyNumberFormat="1" applyFont="1"/>
    <xf numFmtId="43" fontId="0" fillId="0" borderId="0" xfId="3" applyFont="1"/>
    <xf numFmtId="44" fontId="0" fillId="0" borderId="0" xfId="2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43" fontId="0" fillId="0" borderId="1" xfId="3" applyFont="1" applyBorder="1" applyAlignment="1">
      <alignment horizontal="right"/>
    </xf>
    <xf numFmtId="0" fontId="0" fillId="0" borderId="1" xfId="0" applyBorder="1"/>
    <xf numFmtId="3" fontId="0" fillId="0" borderId="1" xfId="0" applyNumberFormat="1" applyBorder="1" applyAlignment="1">
      <alignment horizontal="right"/>
    </xf>
    <xf numFmtId="10" fontId="0" fillId="0" borderId="1" xfId="4" applyNumberFormat="1" applyFont="1" applyBorder="1" applyAlignment="1">
      <alignment horizontal="right"/>
    </xf>
    <xf numFmtId="43" fontId="0" fillId="0" borderId="1" xfId="3" applyFont="1" applyBorder="1"/>
    <xf numFmtId="165" fontId="0" fillId="0" borderId="1" xfId="0" applyNumberFormat="1" applyBorder="1"/>
    <xf numFmtId="44" fontId="0" fillId="0" borderId="1" xfId="2" applyFont="1" applyBorder="1"/>
    <xf numFmtId="44" fontId="0" fillId="0" borderId="1" xfId="0" applyNumberFormat="1" applyBorder="1"/>
    <xf numFmtId="0" fontId="6" fillId="3" borderId="0" xfId="0" applyFont="1" applyFill="1"/>
    <xf numFmtId="44" fontId="0" fillId="0" borderId="0" xfId="0" applyNumberFormat="1" applyAlignment="1">
      <alignment horizontal="right"/>
    </xf>
    <xf numFmtId="10" fontId="0" fillId="0" borderId="0" xfId="4" applyNumberFormat="1" applyFont="1"/>
    <xf numFmtId="9" fontId="0" fillId="0" borderId="0" xfId="4" applyFont="1"/>
    <xf numFmtId="0" fontId="0" fillId="0" borderId="0" xfId="0" applyBorder="1"/>
    <xf numFmtId="0" fontId="0" fillId="0" borderId="0" xfId="0" applyBorder="1" applyAlignment="1">
      <alignment horizontal="right"/>
    </xf>
    <xf numFmtId="44" fontId="0" fillId="0" borderId="0" xfId="2" applyFont="1" applyBorder="1" applyAlignment="1">
      <alignment horizontal="right"/>
    </xf>
    <xf numFmtId="0" fontId="0" fillId="2" borderId="0" xfId="0" applyFill="1" applyBorder="1"/>
    <xf numFmtId="44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44" fontId="1" fillId="0" borderId="0" xfId="2" applyFont="1" applyBorder="1" applyAlignment="1">
      <alignment horizontal="center"/>
    </xf>
    <xf numFmtId="0" fontId="0" fillId="3" borderId="0" xfId="0" applyFill="1" applyBorder="1"/>
    <xf numFmtId="44" fontId="0" fillId="3" borderId="0" xfId="2" applyFont="1" applyFill="1" applyBorder="1"/>
    <xf numFmtId="2" fontId="0" fillId="3" borderId="0" xfId="2" applyNumberFormat="1" applyFont="1" applyFill="1" applyBorder="1"/>
    <xf numFmtId="44" fontId="0" fillId="3" borderId="0" xfId="0" applyNumberFormat="1" applyFill="1" applyBorder="1"/>
    <xf numFmtId="44" fontId="0" fillId="0" borderId="0" xfId="2" applyFont="1" applyBorder="1"/>
    <xf numFmtId="2" fontId="0" fillId="0" borderId="0" xfId="2" applyNumberFormat="1" applyFont="1" applyBorder="1"/>
    <xf numFmtId="44" fontId="0" fillId="0" borderId="0" xfId="0" applyNumberFormat="1" applyBorder="1"/>
    <xf numFmtId="0" fontId="2" fillId="0" borderId="0" xfId="0" applyFont="1" applyBorder="1"/>
    <xf numFmtId="44" fontId="2" fillId="0" borderId="0" xfId="2" applyFont="1" applyBorder="1"/>
    <xf numFmtId="2" fontId="2" fillId="0" borderId="0" xfId="2" applyNumberFormat="1" applyFont="1" applyBorder="1"/>
    <xf numFmtId="0" fontId="0" fillId="0" borderId="0" xfId="0" applyFont="1" applyBorder="1"/>
    <xf numFmtId="44" fontId="0" fillId="2" borderId="0" xfId="2" applyFont="1" applyFill="1" applyBorder="1"/>
    <xf numFmtId="2" fontId="0" fillId="2" borderId="0" xfId="2" applyNumberFormat="1" applyFont="1" applyFill="1" applyBorder="1"/>
    <xf numFmtId="44" fontId="0" fillId="0" borderId="2" xfId="0" applyNumberFormat="1" applyBorder="1"/>
    <xf numFmtId="44" fontId="0" fillId="0" borderId="2" xfId="2" applyFont="1" applyBorder="1"/>
    <xf numFmtId="44" fontId="0" fillId="0" borderId="3" xfId="0" applyNumberFormat="1" applyBorder="1"/>
    <xf numFmtId="0" fontId="0" fillId="0" borderId="2" xfId="0" applyBorder="1"/>
    <xf numFmtId="44" fontId="1" fillId="0" borderId="0" xfId="0" applyNumberFormat="1" applyFont="1"/>
    <xf numFmtId="0" fontId="0" fillId="0" borderId="0" xfId="0" applyFont="1" applyBorder="1" applyAlignment="1">
      <alignment horizontal="left"/>
    </xf>
    <xf numFmtId="172" fontId="0" fillId="0" borderId="1" xfId="0" applyNumberFormat="1" applyBorder="1"/>
    <xf numFmtId="0" fontId="0" fillId="4" borderId="1" xfId="0" applyFill="1" applyBorder="1"/>
  </cellXfs>
  <cellStyles count="5">
    <cellStyle name="Comma" xfId="3" builtinId="3"/>
    <cellStyle name="Currency" xfId="2" builtinId="4"/>
    <cellStyle name="Hyperlink" xfId="1" builtinId="8"/>
    <cellStyle name="Normal" xfId="0" builtinId="0"/>
    <cellStyle name="Percent" xfId="4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Net Income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'Income and Expense'!$B$2:$F$2</c:f>
              <c:numCache>
                <c:formatCode>General</c:formatCode>
                <c:ptCount val="5"/>
                <c:pt idx="0">
                  <c:v>2017.0</c:v>
                </c:pt>
                <c:pt idx="1">
                  <c:v>2018.0</c:v>
                </c:pt>
                <c:pt idx="2">
                  <c:v>2019.0</c:v>
                </c:pt>
                <c:pt idx="3">
                  <c:v>2020.0</c:v>
                </c:pt>
                <c:pt idx="4">
                  <c:v>2021.0</c:v>
                </c:pt>
              </c:numCache>
            </c:numRef>
          </c:cat>
          <c:val>
            <c:numRef>
              <c:f>'Income and Expense'!$B$19:$F$19</c:f>
              <c:numCache>
                <c:formatCode>_("$"* #,##0.00_);_("$"* \(#,##0.00\);_("$"* "-"??_);_(@_)</c:formatCode>
                <c:ptCount val="5"/>
                <c:pt idx="0">
                  <c:v>-1.3631226E6</c:v>
                </c:pt>
                <c:pt idx="1">
                  <c:v>-750197.6771999999</c:v>
                </c:pt>
                <c:pt idx="2">
                  <c:v>-177760.4899041599</c:v>
                </c:pt>
                <c:pt idx="3">
                  <c:v>393314.0984801533</c:v>
                </c:pt>
                <c:pt idx="4">
                  <c:v>962977.8809554511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77167984"/>
        <c:axId val="2074532608"/>
      </c:lineChart>
      <c:dateAx>
        <c:axId val="2077167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4532608"/>
        <c:crosses val="autoZero"/>
        <c:auto val="0"/>
        <c:lblOffset val="100"/>
        <c:baseTimeUnit val="days"/>
      </c:dateAx>
      <c:valAx>
        <c:axId val="207453260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crossAx val="2077167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13</xdr:col>
      <xdr:colOff>825500</xdr:colOff>
      <xdr:row>19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cybernetic-gi.com/cyber-security-subscription-packages/" TargetMode="External"/><Relationship Id="rId2" Type="http://schemas.openxmlformats.org/officeDocument/2006/relationships/hyperlink" Target="https://www.barracuda.com/products/category/index" TargetMode="External"/><Relationship Id="rId3" Type="http://schemas.openxmlformats.org/officeDocument/2006/relationships/hyperlink" Target="https://www.cylance.com/products-protec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/>
  </sheetViews>
  <sheetFormatPr baseColWidth="10" defaultColWidth="11" defaultRowHeight="13" x14ac:dyDescent="0.15"/>
  <cols>
    <col min="1" max="1" width="31" bestFit="1" customWidth="1"/>
    <col min="2" max="6" width="16" bestFit="1" customWidth="1"/>
    <col min="7" max="7" width="11" customWidth="1"/>
    <col min="8" max="8" width="15" bestFit="1" customWidth="1"/>
  </cols>
  <sheetData>
    <row r="1" spans="1:6" x14ac:dyDescent="0.15">
      <c r="B1" s="4" t="s">
        <v>0</v>
      </c>
      <c r="C1" s="4" t="s">
        <v>1</v>
      </c>
      <c r="D1" s="4" t="s">
        <v>2</v>
      </c>
      <c r="E1" s="4" t="s">
        <v>46</v>
      </c>
      <c r="F1" s="4" t="s">
        <v>47</v>
      </c>
    </row>
    <row r="2" spans="1:6" x14ac:dyDescent="0.15">
      <c r="B2">
        <v>2017</v>
      </c>
      <c r="C2">
        <v>2018</v>
      </c>
      <c r="D2">
        <v>2019</v>
      </c>
      <c r="E2">
        <v>2020</v>
      </c>
      <c r="F2">
        <v>2021</v>
      </c>
    </row>
    <row r="3" spans="1:6" x14ac:dyDescent="0.15">
      <c r="A3" s="1" t="s">
        <v>3</v>
      </c>
    </row>
    <row r="5" spans="1:6" x14ac:dyDescent="0.15">
      <c r="A5" s="10" t="s">
        <v>34</v>
      </c>
      <c r="B5" s="9">
        <v>0</v>
      </c>
      <c r="C5" s="8">
        <f>'Customers, Transactions, Etc'!H2</f>
        <v>652860.00000000012</v>
      </c>
      <c r="D5" s="8">
        <f>('Customers, Transactions, Etc'!$D$3*'Income and Expense'!C6)*('Customers, Transactions, Etc'!$F$2*'Customers, Transactions, Etc'!$G$2)</f>
        <v>1305720.0000000002</v>
      </c>
      <c r="E5" s="8">
        <f>('Customers, Transactions, Etc'!$D$3*'Income and Expense'!D6)*('Customers, Transactions, Etc'!$F$2*'Customers, Transactions, Etc'!$G$2)</f>
        <v>1958579.9999999998</v>
      </c>
      <c r="F5" s="8">
        <f>('Customers, Transactions, Etc'!$D$3*'Income and Expense'!E6)*('Customers, Transactions, Etc'!$F$2*'Customers, Transactions, Etc'!$G$2)</f>
        <v>2611440.0000000005</v>
      </c>
    </row>
    <row r="6" spans="1:6" x14ac:dyDescent="0.15">
      <c r="A6" s="10" t="s">
        <v>76</v>
      </c>
      <c r="B6" s="26">
        <v>1E-4</v>
      </c>
      <c r="C6" s="26">
        <v>2.0000000000000001E-4</v>
      </c>
      <c r="D6" s="26">
        <v>2.9999999999999997E-4</v>
      </c>
      <c r="E6" s="26">
        <v>4.0000000000000002E-4</v>
      </c>
      <c r="F6" s="26">
        <v>5.0000000000000001E-4</v>
      </c>
    </row>
    <row r="7" spans="1:6" x14ac:dyDescent="0.15">
      <c r="A7" s="10"/>
    </row>
    <row r="8" spans="1:6" x14ac:dyDescent="0.15">
      <c r="A8" s="3" t="s">
        <v>4</v>
      </c>
      <c r="B8" s="48">
        <f>B5+B7</f>
        <v>0</v>
      </c>
      <c r="C8" s="48">
        <f>C5+C7</f>
        <v>652860.00000000012</v>
      </c>
      <c r="D8" s="48">
        <f>D5+D7</f>
        <v>1305720.0000000002</v>
      </c>
      <c r="E8" s="48">
        <f>E5+E7</f>
        <v>1958579.9999999998</v>
      </c>
      <c r="F8" s="48">
        <f>F5+F7</f>
        <v>2611440.0000000005</v>
      </c>
    </row>
    <row r="10" spans="1:6" x14ac:dyDescent="0.15">
      <c r="A10" s="1" t="s">
        <v>5</v>
      </c>
    </row>
    <row r="12" spans="1:6" x14ac:dyDescent="0.15">
      <c r="A12" t="s">
        <v>32</v>
      </c>
      <c r="B12" s="8">
        <f>'Sales, Marketing &amp; Advertising'!B6</f>
        <v>39171.600000000006</v>
      </c>
      <c r="C12" s="8">
        <f>'Sales, Marketing &amp; Advertising'!B6</f>
        <v>39171.600000000006</v>
      </c>
      <c r="D12" s="8">
        <f>'Sales, Marketing &amp; Advertising'!C6</f>
        <v>78343.200000000012</v>
      </c>
      <c r="E12" s="8">
        <f>'Sales, Marketing &amp; Advertising'!D6</f>
        <v>117514.79999999999</v>
      </c>
      <c r="F12" s="8">
        <f>'Sales, Marketing &amp; Advertising'!E6</f>
        <v>156686.40000000002</v>
      </c>
    </row>
    <row r="13" spans="1:6" x14ac:dyDescent="0.15">
      <c r="A13" t="s">
        <v>31</v>
      </c>
      <c r="B13" s="8">
        <f>'Salaries, Wages, &amp; Taxes'!F9</f>
        <v>1082736</v>
      </c>
      <c r="C13" s="8">
        <f>B13*(1+(($B$21+C6)))</f>
        <v>1115434.6272</v>
      </c>
      <c r="D13" s="8">
        <f>C13*(1+(($B$21+D6)))</f>
        <v>1149232.2964041601</v>
      </c>
      <c r="E13" s="8">
        <f>D13*(1+(($B$21+E6)))</f>
        <v>1184168.9582148464</v>
      </c>
      <c r="F13" s="8">
        <f>E13*(1+(($B$21+F6)))</f>
        <v>1220286.1114403992</v>
      </c>
    </row>
    <row r="14" spans="1:6" x14ac:dyDescent="0.15">
      <c r="A14" t="s">
        <v>33</v>
      </c>
      <c r="B14" s="8">
        <f>'Hosting &amp; Other Web Services'!C4</f>
        <v>28471</v>
      </c>
      <c r="C14" s="8">
        <f>B14*(1+$B$21)</f>
        <v>29325.13</v>
      </c>
      <c r="D14" s="8">
        <f t="shared" ref="D14:F14" si="0">C14*(1+$B$21)</f>
        <v>30204.883900000001</v>
      </c>
      <c r="E14" s="8">
        <f t="shared" si="0"/>
        <v>31111.030417000002</v>
      </c>
      <c r="F14" s="8">
        <f t="shared" si="0"/>
        <v>32044.361329510004</v>
      </c>
    </row>
    <row r="15" spans="1:6" x14ac:dyDescent="0.15">
      <c r="A15" t="s">
        <v>50</v>
      </c>
      <c r="B15" s="8">
        <f>'Rent, Utilities, &amp; Maintenance'!D4</f>
        <v>212744</v>
      </c>
      <c r="C15" s="8">
        <f>B15*(1+$B$21)</f>
        <v>219126.32</v>
      </c>
      <c r="D15" s="8">
        <f t="shared" ref="D15:F15" si="1">C15*(1+$B$21)</f>
        <v>225700.10960000003</v>
      </c>
      <c r="E15" s="8">
        <f t="shared" si="1"/>
        <v>232471.11288800003</v>
      </c>
      <c r="F15" s="8">
        <f t="shared" si="1"/>
        <v>239445.24627464003</v>
      </c>
    </row>
    <row r="16" spans="1:6" x14ac:dyDescent="0.15">
      <c r="A16" s="10"/>
      <c r="B16" s="8"/>
      <c r="C16" s="8"/>
      <c r="D16" s="8"/>
      <c r="E16" s="8"/>
      <c r="F16" s="8"/>
    </row>
    <row r="17" spans="1:8" x14ac:dyDescent="0.15">
      <c r="A17" s="4" t="s">
        <v>6</v>
      </c>
      <c r="B17" s="49">
        <f>SUM(B12:B16)</f>
        <v>1363122.6</v>
      </c>
      <c r="C17" s="49">
        <f t="shared" ref="C17:F17" si="2">SUM(C12:C16)</f>
        <v>1403057.6772</v>
      </c>
      <c r="D17" s="49">
        <f t="shared" si="2"/>
        <v>1483480.4899041601</v>
      </c>
      <c r="E17" s="49">
        <f t="shared" si="2"/>
        <v>1565265.9015198464</v>
      </c>
      <c r="F17" s="49">
        <f t="shared" si="2"/>
        <v>1648462.1190445493</v>
      </c>
    </row>
    <row r="19" spans="1:8" ht="14" thickBot="1" x14ac:dyDescent="0.2">
      <c r="A19" s="6" t="s">
        <v>7</v>
      </c>
      <c r="B19" s="50">
        <f>B8-B17</f>
        <v>-1363122.6</v>
      </c>
      <c r="C19" s="50">
        <f t="shared" ref="C19:F19" si="3">C8-C17</f>
        <v>-750197.67719999992</v>
      </c>
      <c r="D19" s="50">
        <f t="shared" si="3"/>
        <v>-177760.48990415991</v>
      </c>
      <c r="E19" s="50">
        <f t="shared" si="3"/>
        <v>393314.09848015336</v>
      </c>
      <c r="F19" s="50">
        <f t="shared" si="3"/>
        <v>962977.88095545117</v>
      </c>
      <c r="H19" s="9"/>
    </row>
    <row r="21" spans="1:8" x14ac:dyDescent="0.15">
      <c r="A21" t="s">
        <v>75</v>
      </c>
      <c r="B21" s="27">
        <v>0.03</v>
      </c>
    </row>
    <row r="22" spans="1:8" ht="18" x14ac:dyDescent="0.2">
      <c r="C22" s="2"/>
    </row>
    <row r="24" spans="1:8" x14ac:dyDescent="0.15">
      <c r="A24" s="1"/>
    </row>
    <row r="31" spans="1:8" x14ac:dyDescent="0.15">
      <c r="A31" s="1"/>
    </row>
    <row r="37" spans="1:1" x14ac:dyDescent="0.15">
      <c r="A37" s="1"/>
    </row>
  </sheetData>
  <phoneticPr fontId="3" type="noConversion"/>
  <pageMargins left="0.75" right="0.75" top="1" bottom="1" header="0.5" footer="0.5"/>
  <pageSetup orientation="portrait" horizontalDpi="4294967292" verticalDpi="4294967292" r:id="rId1"/>
  <headerFooter>
    <oddHeader>&amp;CIcome &amp; Expense Pro Forma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"/>
  <sheetViews>
    <sheetView workbookViewId="0"/>
  </sheetViews>
  <sheetFormatPr baseColWidth="10" defaultColWidth="11" defaultRowHeight="13" x14ac:dyDescent="0.15"/>
  <cols>
    <col min="1" max="1" width="48.83203125" bestFit="1" customWidth="1"/>
    <col min="2" max="2" width="19.83203125" bestFit="1" customWidth="1"/>
    <col min="3" max="3" width="12.33203125" bestFit="1" customWidth="1"/>
    <col min="4" max="4" width="32.1640625" style="12" bestFit="1" customWidth="1"/>
    <col min="5" max="5" width="14.5" bestFit="1" customWidth="1"/>
    <col min="6" max="6" width="12.1640625" bestFit="1" customWidth="1"/>
    <col min="7" max="7" width="22" bestFit="1" customWidth="1"/>
    <col min="8" max="8" width="22.5" bestFit="1" customWidth="1"/>
    <col min="9" max="9" width="18.83203125" bestFit="1" customWidth="1"/>
  </cols>
  <sheetData>
    <row r="1" spans="1:9" x14ac:dyDescent="0.15">
      <c r="A1" s="14" t="s">
        <v>39</v>
      </c>
      <c r="B1" s="15" t="s">
        <v>40</v>
      </c>
      <c r="C1" s="14" t="s">
        <v>74</v>
      </c>
      <c r="D1" s="16" t="s">
        <v>41</v>
      </c>
      <c r="E1" s="17" t="s">
        <v>42</v>
      </c>
      <c r="F1" s="17" t="s">
        <v>43</v>
      </c>
      <c r="G1" s="17" t="s">
        <v>44</v>
      </c>
      <c r="H1" s="17" t="s">
        <v>45</v>
      </c>
    </row>
    <row r="2" spans="1:9" x14ac:dyDescent="0.15">
      <c r="A2" s="18">
        <v>27900000</v>
      </c>
      <c r="B2" s="15" t="s">
        <v>38</v>
      </c>
      <c r="C2" s="19">
        <v>0.19500000000000001</v>
      </c>
      <c r="D2" s="20">
        <f>C2*A2</f>
        <v>5440500</v>
      </c>
      <c r="E2" s="21">
        <f>D3*0.0001</f>
        <v>544.05000000000007</v>
      </c>
      <c r="F2" s="22">
        <v>100</v>
      </c>
      <c r="G2" s="17">
        <v>12</v>
      </c>
      <c r="H2" s="23">
        <f>E2*F2*G2</f>
        <v>652860.00000000012</v>
      </c>
      <c r="I2" s="9"/>
    </row>
    <row r="3" spans="1:9" x14ac:dyDescent="0.15">
      <c r="A3" s="55"/>
      <c r="B3" s="55"/>
      <c r="C3" s="55"/>
      <c r="D3" s="20">
        <f>D2</f>
        <v>5440500</v>
      </c>
      <c r="E3" s="55"/>
      <c r="F3" s="55"/>
      <c r="G3" s="55"/>
      <c r="H3" s="55"/>
    </row>
    <row r="5" spans="1:9" x14ac:dyDescent="0.15">
      <c r="A5" s="17" t="s">
        <v>78</v>
      </c>
      <c r="B5" s="17" t="s">
        <v>79</v>
      </c>
      <c r="C5" s="17" t="s">
        <v>80</v>
      </c>
      <c r="D5" s="17" t="s">
        <v>81</v>
      </c>
      <c r="E5" s="17" t="s">
        <v>46</v>
      </c>
      <c r="F5" s="17" t="s">
        <v>47</v>
      </c>
    </row>
    <row r="6" spans="1:9" x14ac:dyDescent="0.15">
      <c r="A6" s="17" t="s">
        <v>82</v>
      </c>
      <c r="B6" s="21">
        <f>E2</f>
        <v>544.05000000000007</v>
      </c>
      <c r="C6" s="54">
        <f>$D$3*'Income and Expense'!C6</f>
        <v>1088.1000000000001</v>
      </c>
      <c r="D6" s="54">
        <f>$D$3*'Income and Expense'!D6</f>
        <v>1632.1499999999999</v>
      </c>
      <c r="E6" s="54">
        <f>$D$3*'Income and Expense'!E6</f>
        <v>2176.2000000000003</v>
      </c>
      <c r="F6" s="54">
        <f>$D$3*'Income and Expense'!F6</f>
        <v>2720.25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F10" sqref="F10"/>
    </sheetView>
  </sheetViews>
  <sheetFormatPr baseColWidth="10" defaultRowHeight="13" x14ac:dyDescent="0.15"/>
  <cols>
    <col min="1" max="1" width="17.83203125" bestFit="1" customWidth="1"/>
    <col min="2" max="3" width="13.5" bestFit="1" customWidth="1"/>
    <col min="4" max="5" width="14.83203125" bestFit="1" customWidth="1"/>
    <col min="6" max="6" width="36.33203125" bestFit="1" customWidth="1"/>
  </cols>
  <sheetData>
    <row r="1" spans="1:6" x14ac:dyDescent="0.15">
      <c r="A1" t="s">
        <v>66</v>
      </c>
      <c r="B1" s="4" t="s">
        <v>79</v>
      </c>
      <c r="C1" s="4" t="s">
        <v>80</v>
      </c>
      <c r="D1" s="4" t="s">
        <v>81</v>
      </c>
      <c r="E1" s="4" t="s">
        <v>46</v>
      </c>
    </row>
    <row r="2" spans="1:6" x14ac:dyDescent="0.15">
      <c r="A2" t="s">
        <v>83</v>
      </c>
      <c r="B2" s="9">
        <f>'Income and Expense'!C8*0.02</f>
        <v>13057.200000000003</v>
      </c>
      <c r="C2" s="9">
        <f>'Income and Expense'!D8*0.02</f>
        <v>26114.400000000005</v>
      </c>
      <c r="D2" s="9">
        <f>'Income and Expense'!E8*0.02</f>
        <v>39171.599999999999</v>
      </c>
      <c r="E2" s="9">
        <f>'Income and Expense'!F8*0.02</f>
        <v>52228.80000000001</v>
      </c>
      <c r="F2" s="9" t="s">
        <v>93</v>
      </c>
    </row>
    <row r="3" spans="1:6" x14ac:dyDescent="0.15">
      <c r="A3" t="s">
        <v>84</v>
      </c>
      <c r="B3" s="9">
        <f>'Income and Expense'!C8*0.02</f>
        <v>13057.200000000003</v>
      </c>
      <c r="C3" s="9">
        <f>'Income and Expense'!D8*0.02</f>
        <v>26114.400000000005</v>
      </c>
      <c r="D3" s="9">
        <f>'Income and Expense'!E8*0.02</f>
        <v>39171.599999999999</v>
      </c>
      <c r="E3" s="9">
        <f>'Income and Expense'!F8*0.02</f>
        <v>52228.80000000001</v>
      </c>
      <c r="F3" s="9" t="s">
        <v>93</v>
      </c>
    </row>
    <row r="4" spans="1:6" x14ac:dyDescent="0.15">
      <c r="A4" s="51" t="s">
        <v>85</v>
      </c>
      <c r="B4" s="49">
        <f>'Income and Expense'!C8*0.02</f>
        <v>13057.200000000003</v>
      </c>
      <c r="C4" s="49">
        <f>'Income and Expense'!D8*0.02</f>
        <v>26114.400000000005</v>
      </c>
      <c r="D4" s="49">
        <f>'Income and Expense'!E8*0.02</f>
        <v>39171.599999999999</v>
      </c>
      <c r="E4" s="49">
        <f>'Income and Expense'!F8*0.02</f>
        <v>52228.80000000001</v>
      </c>
      <c r="F4" s="9" t="s">
        <v>93</v>
      </c>
    </row>
    <row r="6" spans="1:6" x14ac:dyDescent="0.15">
      <c r="A6" s="1" t="s">
        <v>92</v>
      </c>
      <c r="B6" s="52">
        <f>SUM(B2:B4)</f>
        <v>39171.600000000006</v>
      </c>
      <c r="C6" s="52">
        <f t="shared" ref="C6:E6" si="0">SUM(C2:C4)</f>
        <v>78343.200000000012</v>
      </c>
      <c r="D6" s="52">
        <f t="shared" si="0"/>
        <v>117514.79999999999</v>
      </c>
      <c r="E6" s="52">
        <f t="shared" si="0"/>
        <v>156686.40000000002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G1" sqref="G1"/>
    </sheetView>
  </sheetViews>
  <sheetFormatPr baseColWidth="10" defaultColWidth="8.83203125" defaultRowHeight="13" x14ac:dyDescent="0.15"/>
  <cols>
    <col min="1" max="1" width="30.1640625" bestFit="1" customWidth="1"/>
    <col min="2" max="2" width="26.83203125" style="8" bestFit="1" customWidth="1"/>
    <col min="3" max="3" width="16.83203125" style="8" bestFit="1" customWidth="1"/>
    <col min="4" max="4" width="19.33203125" style="8" bestFit="1" customWidth="1"/>
    <col min="5" max="5" width="21.83203125" bestFit="1" customWidth="1"/>
    <col min="6" max="6" width="16.33203125" customWidth="1"/>
    <col min="7" max="7" width="83" bestFit="1" customWidth="1"/>
  </cols>
  <sheetData>
    <row r="1" spans="1:7" s="5" customFormat="1" x14ac:dyDescent="0.15">
      <c r="A1" s="33" t="s">
        <v>8</v>
      </c>
      <c r="B1" s="34" t="s">
        <v>73</v>
      </c>
      <c r="C1" s="34" t="s">
        <v>9</v>
      </c>
      <c r="D1" s="34" t="s">
        <v>10</v>
      </c>
      <c r="E1" s="33" t="s">
        <v>11</v>
      </c>
      <c r="F1" s="33" t="s">
        <v>12</v>
      </c>
      <c r="G1" s="33" t="s">
        <v>13</v>
      </c>
    </row>
    <row r="2" spans="1:7" s="24" customFormat="1" x14ac:dyDescent="0.15">
      <c r="A2" s="35" t="s">
        <v>24</v>
      </c>
      <c r="B2" s="36">
        <v>60000</v>
      </c>
      <c r="C2" s="37">
        <v>3</v>
      </c>
      <c r="D2" s="36" t="s">
        <v>15</v>
      </c>
      <c r="E2" s="35" t="s">
        <v>15</v>
      </c>
      <c r="F2" s="38">
        <f>B2*C2</f>
        <v>180000</v>
      </c>
      <c r="G2" t="s">
        <v>25</v>
      </c>
    </row>
    <row r="3" spans="1:7" x14ac:dyDescent="0.15">
      <c r="A3" s="28" t="s">
        <v>22</v>
      </c>
      <c r="B3" s="39">
        <v>75000</v>
      </c>
      <c r="C3" s="40">
        <v>3</v>
      </c>
      <c r="D3" s="39" t="s">
        <v>15</v>
      </c>
      <c r="E3" s="28" t="s">
        <v>15</v>
      </c>
      <c r="F3" s="41">
        <f>B3*C3</f>
        <v>225000</v>
      </c>
      <c r="G3" t="s">
        <v>23</v>
      </c>
    </row>
    <row r="4" spans="1:7" x14ac:dyDescent="0.15">
      <c r="A4" s="42" t="s">
        <v>14</v>
      </c>
      <c r="B4" s="43">
        <v>61000</v>
      </c>
      <c r="C4" s="44">
        <v>3</v>
      </c>
      <c r="D4" s="39" t="s">
        <v>15</v>
      </c>
      <c r="E4" s="28" t="s">
        <v>15</v>
      </c>
      <c r="F4" s="41">
        <f>B4*C4</f>
        <v>183000</v>
      </c>
      <c r="G4" t="s">
        <v>35</v>
      </c>
    </row>
    <row r="5" spans="1:7" x14ac:dyDescent="0.15">
      <c r="A5" s="42" t="s">
        <v>18</v>
      </c>
      <c r="B5" s="43">
        <v>97000</v>
      </c>
      <c r="C5" s="44">
        <v>1</v>
      </c>
      <c r="D5" s="39" t="s">
        <v>15</v>
      </c>
      <c r="E5" s="28" t="s">
        <v>15</v>
      </c>
      <c r="F5" s="41">
        <f>B5*C5</f>
        <v>97000</v>
      </c>
      <c r="G5" t="s">
        <v>19</v>
      </c>
    </row>
    <row r="6" spans="1:7" x14ac:dyDescent="0.15">
      <c r="A6" s="42" t="s">
        <v>16</v>
      </c>
      <c r="B6" s="39" t="s">
        <v>15</v>
      </c>
      <c r="C6" s="44">
        <v>5</v>
      </c>
      <c r="D6" s="39">
        <v>3.42</v>
      </c>
      <c r="E6" s="28">
        <v>160</v>
      </c>
      <c r="F6" s="41">
        <f>C6*D6*E6</f>
        <v>2736</v>
      </c>
      <c r="G6" t="s">
        <v>17</v>
      </c>
    </row>
    <row r="7" spans="1:7" x14ac:dyDescent="0.15">
      <c r="A7" s="42" t="s">
        <v>20</v>
      </c>
      <c r="B7" s="39">
        <v>85000</v>
      </c>
      <c r="C7" s="40">
        <v>1</v>
      </c>
      <c r="D7" s="39" t="s">
        <v>15</v>
      </c>
      <c r="E7" s="28" t="s">
        <v>15</v>
      </c>
      <c r="F7" s="41">
        <f>B7*C7</f>
        <v>85000</v>
      </c>
      <c r="G7" t="s">
        <v>21</v>
      </c>
    </row>
    <row r="8" spans="1:7" x14ac:dyDescent="0.15">
      <c r="A8" s="45" t="s">
        <v>77</v>
      </c>
      <c r="B8" s="43">
        <v>31000</v>
      </c>
      <c r="C8" s="44">
        <v>10</v>
      </c>
      <c r="D8" s="39" t="s">
        <v>15</v>
      </c>
      <c r="E8" s="28" t="s">
        <v>15</v>
      </c>
      <c r="F8" s="41">
        <f>B8*C8</f>
        <v>310000</v>
      </c>
      <c r="G8" t="s">
        <v>30</v>
      </c>
    </row>
    <row r="9" spans="1:7" x14ac:dyDescent="0.15">
      <c r="A9" s="31"/>
      <c r="B9" s="46"/>
      <c r="C9" s="47"/>
      <c r="D9" s="46"/>
      <c r="E9" s="31"/>
      <c r="F9" s="41">
        <f>SUM(F2:F8)</f>
        <v>1082736</v>
      </c>
      <c r="G9" s="31"/>
    </row>
    <row r="10" spans="1:7" x14ac:dyDescent="0.15">
      <c r="C10" s="11"/>
    </row>
  </sheetData>
  <autoFilter ref="A1:G1">
    <sortState ref="A2:G9">
      <sortCondition ref="A1:A9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D1" sqref="D1"/>
    </sheetView>
  </sheetViews>
  <sheetFormatPr baseColWidth="10" defaultRowHeight="13" x14ac:dyDescent="0.15"/>
  <cols>
    <col min="1" max="1" width="18.5" bestFit="1" customWidth="1"/>
    <col min="2" max="2" width="11.5" bestFit="1" customWidth="1"/>
    <col min="3" max="3" width="12.33203125" bestFit="1" customWidth="1"/>
    <col min="4" max="4" width="95.5" bestFit="1" customWidth="1"/>
  </cols>
  <sheetData>
    <row r="1" spans="1:4" x14ac:dyDescent="0.15">
      <c r="A1" s="28" t="s">
        <v>58</v>
      </c>
      <c r="B1" s="28" t="s">
        <v>60</v>
      </c>
      <c r="C1" s="29" t="s">
        <v>54</v>
      </c>
      <c r="D1" s="53" t="s">
        <v>13</v>
      </c>
    </row>
    <row r="2" spans="1:4" x14ac:dyDescent="0.15">
      <c r="A2" s="28" t="s">
        <v>59</v>
      </c>
      <c r="B2" s="28" t="s">
        <v>61</v>
      </c>
      <c r="C2" s="30">
        <v>28396</v>
      </c>
      <c r="D2" t="s">
        <v>65</v>
      </c>
    </row>
    <row r="3" spans="1:4" x14ac:dyDescent="0.15">
      <c r="A3" s="28" t="s">
        <v>62</v>
      </c>
      <c r="B3" s="28" t="s">
        <v>63</v>
      </c>
      <c r="C3" s="30">
        <v>75</v>
      </c>
      <c r="D3" t="s">
        <v>64</v>
      </c>
    </row>
    <row r="4" spans="1:4" x14ac:dyDescent="0.15">
      <c r="A4" s="31"/>
      <c r="B4" s="31"/>
      <c r="C4" s="32">
        <f>C2+C3</f>
        <v>28471</v>
      </c>
      <c r="D4" s="3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"/>
  <sheetViews>
    <sheetView workbookViewId="0"/>
  </sheetViews>
  <sheetFormatPr baseColWidth="10" defaultRowHeight="13" x14ac:dyDescent="0.15"/>
  <cols>
    <col min="1" max="1" width="14.83203125" bestFit="1" customWidth="1"/>
    <col min="2" max="2" width="11.1640625" bestFit="1" customWidth="1"/>
    <col min="3" max="4" width="13.33203125" bestFit="1" customWidth="1"/>
    <col min="5" max="5" width="63.6640625" bestFit="1" customWidth="1"/>
  </cols>
  <sheetData>
    <row r="1" spans="1:5" x14ac:dyDescent="0.15">
      <c r="A1" t="s">
        <v>66</v>
      </c>
      <c r="B1" s="4" t="s">
        <v>67</v>
      </c>
      <c r="C1" s="4" t="s">
        <v>68</v>
      </c>
      <c r="D1" s="4" t="s">
        <v>69</v>
      </c>
      <c r="E1" s="53" t="s">
        <v>13</v>
      </c>
    </row>
    <row r="2" spans="1:5" x14ac:dyDescent="0.15">
      <c r="A2" t="s">
        <v>70</v>
      </c>
      <c r="B2" s="4">
        <v>5800</v>
      </c>
      <c r="C2" s="25">
        <f>D2/12</f>
        <v>16916.666666666668</v>
      </c>
      <c r="D2" s="13">
        <f>B2*35</f>
        <v>203000</v>
      </c>
      <c r="E2" t="s">
        <v>71</v>
      </c>
    </row>
    <row r="3" spans="1:5" x14ac:dyDescent="0.15">
      <c r="A3" t="s">
        <v>72</v>
      </c>
      <c r="C3" s="8">
        <f>B2*0.14</f>
        <v>812.00000000000011</v>
      </c>
      <c r="D3" s="9">
        <f>C3*12</f>
        <v>9744.0000000000018</v>
      </c>
    </row>
    <row r="4" spans="1:5" x14ac:dyDescent="0.15">
      <c r="D4" s="9">
        <f>D2+D3</f>
        <v>212744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/>
  </sheetViews>
  <sheetFormatPr baseColWidth="10" defaultRowHeight="13" x14ac:dyDescent="0.15"/>
  <cols>
    <col min="1" max="1" width="26.1640625" bestFit="1" customWidth="1"/>
    <col min="2" max="2" width="46.83203125" bestFit="1" customWidth="1"/>
    <col min="3" max="4" width="55.5" bestFit="1" customWidth="1"/>
  </cols>
  <sheetData>
    <row r="1" spans="1:4" x14ac:dyDescent="0.15">
      <c r="A1" t="s">
        <v>53</v>
      </c>
      <c r="B1" t="s">
        <v>55</v>
      </c>
      <c r="C1" s="4" t="s">
        <v>54</v>
      </c>
      <c r="D1" t="s">
        <v>56</v>
      </c>
    </row>
    <row r="2" spans="1:4" x14ac:dyDescent="0.15">
      <c r="A2" t="s">
        <v>88</v>
      </c>
      <c r="B2" t="s">
        <v>86</v>
      </c>
      <c r="C2" s="8">
        <v>10000</v>
      </c>
      <c r="D2" s="7" t="s">
        <v>87</v>
      </c>
    </row>
    <row r="3" spans="1:4" x14ac:dyDescent="0.15">
      <c r="A3" t="s">
        <v>51</v>
      </c>
      <c r="B3" t="s">
        <v>57</v>
      </c>
      <c r="C3" s="13">
        <v>9800</v>
      </c>
      <c r="D3" s="7" t="s">
        <v>52</v>
      </c>
    </row>
    <row r="4" spans="1:4" x14ac:dyDescent="0.15">
      <c r="A4" t="s">
        <v>90</v>
      </c>
      <c r="B4" t="s">
        <v>91</v>
      </c>
      <c r="C4" s="8">
        <v>13000</v>
      </c>
      <c r="D4" s="7" t="s">
        <v>89</v>
      </c>
    </row>
  </sheetData>
  <sortState ref="A2:D4">
    <sortCondition ref="A2:A4"/>
  </sortState>
  <hyperlinks>
    <hyperlink ref="D3" r:id="rId1"/>
    <hyperlink ref="D2" r:id="rId2"/>
    <hyperlink ref="D4" r:id="rId3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11" defaultRowHeight="13" x14ac:dyDescent="0.15"/>
  <cols>
    <col min="1" max="1" width="94" bestFit="1" customWidth="1"/>
  </cols>
  <sheetData>
    <row r="1" spans="1:1" x14ac:dyDescent="0.15">
      <c r="A1" s="1" t="s">
        <v>48</v>
      </c>
    </row>
    <row r="2" spans="1:1" x14ac:dyDescent="0.15">
      <c r="A2" t="s">
        <v>49</v>
      </c>
    </row>
    <row r="4" spans="1:1" x14ac:dyDescent="0.15">
      <c r="A4" s="1" t="s">
        <v>26</v>
      </c>
    </row>
    <row r="5" spans="1:1" x14ac:dyDescent="0.15">
      <c r="A5" t="s">
        <v>27</v>
      </c>
    </row>
    <row r="6" spans="1:1" x14ac:dyDescent="0.15">
      <c r="A6" t="s">
        <v>28</v>
      </c>
    </row>
    <row r="7" spans="1:1" x14ac:dyDescent="0.15">
      <c r="A7" t="s">
        <v>29</v>
      </c>
    </row>
    <row r="9" spans="1:1" x14ac:dyDescent="0.15">
      <c r="A9" s="1" t="s">
        <v>36</v>
      </c>
    </row>
    <row r="10" spans="1:1" x14ac:dyDescent="0.15">
      <c r="A10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Income and Expense</vt:lpstr>
      <vt:lpstr>Customers, Transactions, Etc</vt:lpstr>
      <vt:lpstr>Sales, Marketing &amp; Advertising</vt:lpstr>
      <vt:lpstr>Salaries, Wages, &amp; Taxes</vt:lpstr>
      <vt:lpstr>Hosting &amp; Other Web Services</vt:lpstr>
      <vt:lpstr>Rent, Utilities, &amp; Maintenance</vt:lpstr>
      <vt:lpstr>Comps</vt:lpstr>
      <vt:lpstr>Appendix</vt:lpstr>
    </vt:vector>
  </TitlesOfParts>
  <Manager/>
  <Company>Home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Fadem</dc:creator>
  <cp:keywords/>
  <dc:description/>
  <cp:lastModifiedBy>Microsoft Office User</cp:lastModifiedBy>
  <cp:revision/>
  <dcterms:created xsi:type="dcterms:W3CDTF">2014-08-26T16:44:30Z</dcterms:created>
  <dcterms:modified xsi:type="dcterms:W3CDTF">2016-12-06T20:44:00Z</dcterms:modified>
  <cp:category/>
  <cp:contentStatus/>
</cp:coreProperties>
</file>